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NAS-sinology\homes\純平\★ PIEMS-Lab\4. 法規制確認エクセル\0. アップロードファイル\"/>
    </mc:Choice>
  </mc:AlternateContent>
  <xr:revisionPtr revIDLastSave="0" documentId="13_ncr:1_{C9A3BD66-AFEF-481D-A540-BE2F66722F14}" xr6:coauthVersionLast="47" xr6:coauthVersionMax="47" xr10:uidLastSave="{00000000-0000-0000-0000-000000000000}"/>
  <workbookProtection workbookAlgorithmName="SHA-512" workbookHashValue="qpt/MJz074TmcgFeAzCdcG64QjR+sHeeVU/x2HGbkQEWLFJEQOrA9/OFFUQ113HzJnod7wTOrefVC7rhlSBRWQ==" workbookSaltValue="fhVg7HObtg3v1WxSiAalvg==" workbookSpinCount="100000" lockStructure="1"/>
  <bookViews>
    <workbookView xWindow="-110" yWindow="-110" windowWidth="19420" windowHeight="11500" firstSheet="1" activeTab="1" xr2:uid="{1E68FB2A-313B-42EE-8B2A-8AB384C29F84}"/>
  </bookViews>
  <sheets>
    <sheet name="設置施設" sheetId="8" state="veryHidden" r:id="rId1"/>
    <sheet name="大防法（ばい煙、VOC）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7" l="1"/>
  <c r="L27" i="7"/>
  <c r="K27" i="7"/>
  <c r="J27" i="7"/>
  <c r="I27" i="7"/>
  <c r="H27" i="7"/>
  <c r="G27" i="7"/>
  <c r="F27" i="7"/>
  <c r="D27" i="7"/>
  <c r="E27" i="7"/>
  <c r="F49" i="7"/>
  <c r="B15" i="7"/>
  <c r="E45" i="7"/>
  <c r="F45" i="7"/>
  <c r="G45" i="7"/>
  <c r="H45" i="7"/>
  <c r="I45" i="7"/>
  <c r="J45" i="7"/>
  <c r="K45" i="7"/>
  <c r="L45" i="7"/>
  <c r="M45" i="7"/>
  <c r="D45" i="7"/>
  <c r="F51" i="7"/>
  <c r="C49" i="7"/>
  <c r="D49" i="7"/>
  <c r="C50" i="7"/>
  <c r="D50" i="7"/>
  <c r="C51" i="7"/>
  <c r="D51" i="7"/>
  <c r="D48" i="7"/>
  <c r="C48" i="7"/>
  <c r="M43" i="7"/>
  <c r="L43" i="7"/>
  <c r="K43" i="7"/>
  <c r="J43" i="7"/>
  <c r="I43" i="7"/>
  <c r="H43" i="7"/>
  <c r="G43" i="7"/>
  <c r="F43" i="7"/>
  <c r="E43" i="7"/>
  <c r="D43" i="7"/>
  <c r="M25" i="7"/>
  <c r="M28" i="7" s="1"/>
  <c r="L25" i="7"/>
  <c r="L28" i="7" s="1"/>
  <c r="K25" i="7"/>
  <c r="K28" i="7" s="1"/>
  <c r="J25" i="7"/>
  <c r="J28" i="7" s="1"/>
  <c r="I25" i="7"/>
  <c r="I28" i="7" s="1"/>
  <c r="H25" i="7"/>
  <c r="H28" i="7" s="1"/>
  <c r="G25" i="7"/>
  <c r="G28" i="7" s="1"/>
  <c r="F25" i="7"/>
  <c r="F28" i="7" s="1"/>
  <c r="D25" i="7"/>
  <c r="D28" i="7" s="1"/>
  <c r="E25" i="7"/>
  <c r="E28" i="7" s="1"/>
  <c r="B37" i="7" l="1"/>
  <c r="N27" i="7"/>
  <c r="N28" i="7"/>
  <c r="N45" i="7"/>
  <c r="F50" i="7"/>
  <c r="B3" i="7"/>
  <c r="M31" i="8"/>
  <c r="L31" i="8"/>
  <c r="K31" i="8"/>
  <c r="J31" i="8"/>
  <c r="I31" i="8"/>
  <c r="H31" i="8"/>
  <c r="G31" i="8"/>
  <c r="F31" i="8"/>
  <c r="E31" i="8"/>
  <c r="D31" i="8"/>
  <c r="M30" i="8"/>
  <c r="L30" i="8"/>
  <c r="K30" i="8"/>
  <c r="J30" i="8"/>
  <c r="I30" i="8"/>
  <c r="H30" i="8"/>
  <c r="G30" i="8"/>
  <c r="F30" i="8"/>
  <c r="E30" i="8"/>
  <c r="D30" i="8"/>
  <c r="M29" i="8"/>
  <c r="L29" i="8"/>
  <c r="K29" i="8"/>
  <c r="J29" i="8"/>
  <c r="I29" i="8"/>
  <c r="H29" i="8"/>
  <c r="G29" i="8"/>
  <c r="F29" i="8"/>
  <c r="E29" i="8"/>
  <c r="D29" i="8"/>
  <c r="C27" i="8"/>
  <c r="C26" i="8"/>
  <c r="C25" i="8"/>
  <c r="C24" i="8"/>
  <c r="M14" i="8"/>
  <c r="L14" i="8"/>
  <c r="K14" i="8"/>
  <c r="J14" i="8"/>
  <c r="I14" i="8"/>
  <c r="H14" i="8"/>
  <c r="G14" i="8"/>
  <c r="F14" i="8"/>
  <c r="E14" i="8"/>
  <c r="D14" i="8"/>
  <c r="M13" i="8"/>
  <c r="L13" i="8"/>
  <c r="K13" i="8"/>
  <c r="J13" i="8"/>
  <c r="I13" i="8"/>
  <c r="H13" i="8"/>
  <c r="G13" i="8"/>
  <c r="F13" i="8"/>
  <c r="E13" i="8"/>
  <c r="D13" i="8"/>
  <c r="M12" i="8"/>
  <c r="L12" i="8"/>
  <c r="K12" i="8"/>
  <c r="J12" i="8"/>
  <c r="I12" i="8"/>
  <c r="H12" i="8"/>
  <c r="G12" i="8"/>
  <c r="F12" i="8"/>
  <c r="E12" i="8"/>
  <c r="D12" i="8"/>
  <c r="M11" i="8"/>
  <c r="L11" i="8"/>
  <c r="K11" i="8"/>
  <c r="J11" i="8"/>
  <c r="I11" i="8"/>
  <c r="H11" i="8"/>
  <c r="G11" i="8"/>
  <c r="F11" i="8"/>
  <c r="E11" i="8"/>
  <c r="D11" i="8"/>
  <c r="M10" i="8"/>
  <c r="L10" i="8"/>
  <c r="K10" i="8"/>
  <c r="J10" i="8"/>
  <c r="I10" i="8"/>
  <c r="H10" i="8"/>
  <c r="G10" i="8"/>
  <c r="F10" i="8"/>
  <c r="E10" i="8"/>
  <c r="D10" i="8"/>
  <c r="C8" i="8"/>
  <c r="D9" i="8" s="1"/>
  <c r="D26" i="7"/>
  <c r="E26" i="7"/>
  <c r="F26" i="7"/>
  <c r="G26" i="7"/>
  <c r="H26" i="7"/>
  <c r="I26" i="7"/>
  <c r="J26" i="7"/>
  <c r="K26" i="7"/>
  <c r="L26" i="7"/>
  <c r="M26" i="7"/>
  <c r="M44" i="7"/>
  <c r="L44" i="7"/>
  <c r="K44" i="7"/>
  <c r="J44" i="7"/>
  <c r="I44" i="7"/>
  <c r="H44" i="7"/>
  <c r="G44" i="7"/>
  <c r="F44" i="7"/>
  <c r="E44" i="7"/>
  <c r="D44" i="7"/>
  <c r="B21" i="7" l="1"/>
  <c r="B41" i="7"/>
  <c r="D41" i="7" s="1"/>
  <c r="K28" i="8"/>
  <c r="K32" i="8" s="1"/>
  <c r="M28" i="8"/>
  <c r="M32" i="8" s="1"/>
  <c r="L28" i="8"/>
  <c r="L32" i="8" s="1"/>
  <c r="I28" i="8"/>
  <c r="I32" i="8" s="1"/>
  <c r="E28" i="8"/>
  <c r="E32" i="8" s="1"/>
  <c r="J28" i="8"/>
  <c r="J32" i="8" s="1"/>
  <c r="B28" i="8"/>
  <c r="D28" i="8"/>
  <c r="D32" i="8" s="1"/>
  <c r="G28" i="8"/>
  <c r="G32" i="8" s="1"/>
  <c r="F28" i="8"/>
  <c r="F32" i="8" s="1"/>
  <c r="H28" i="8"/>
  <c r="H32" i="8" s="1"/>
  <c r="M9" i="8"/>
  <c r="K9" i="8"/>
  <c r="I9" i="8"/>
  <c r="G9" i="8"/>
  <c r="E9" i="8"/>
  <c r="L9" i="8"/>
  <c r="J9" i="8"/>
  <c r="H9" i="8"/>
  <c r="F9" i="8"/>
  <c r="B9" i="8"/>
  <c r="C24" i="7"/>
  <c r="D23" i="7" s="1"/>
  <c r="N26" i="7"/>
  <c r="D42" i="7"/>
  <c r="N44" i="7"/>
  <c r="D21" i="7" l="1"/>
  <c r="N14" i="8"/>
  <c r="D22" i="7"/>
  <c r="N32" i="8"/>
</calcChain>
</file>

<file path=xl/sharedStrings.xml><?xml version="1.0" encoding="utf-8"?>
<sst xmlns="http://schemas.openxmlformats.org/spreadsheetml/2006/main" count="97" uniqueCount="63">
  <si>
    <t>ボイラー</t>
    <phoneticPr fontId="2"/>
  </si>
  <si>
    <t>燃料の燃焼能力（重油換算ℓ/ｈ）</t>
    <rPh sb="0" eb="1">
      <t>ネン</t>
    </rPh>
    <rPh sb="1" eb="2">
      <t>リョウ</t>
    </rPh>
    <rPh sb="3" eb="4">
      <t>ネン</t>
    </rPh>
    <rPh sb="4" eb="5">
      <t>ヤキ</t>
    </rPh>
    <rPh sb="5" eb="6">
      <t>ノウ</t>
    </rPh>
    <rPh sb="6" eb="7">
      <t>チカラ</t>
    </rPh>
    <rPh sb="8" eb="10">
      <t>ジュウユ</t>
    </rPh>
    <rPh sb="10" eb="12">
      <t>カンサン</t>
    </rPh>
    <phoneticPr fontId="2"/>
  </si>
  <si>
    <t>燃料</t>
    <rPh sb="0" eb="2">
      <t>ネンリョウ</t>
    </rPh>
    <phoneticPr fontId="2"/>
  </si>
  <si>
    <t>台数</t>
    <rPh sb="0" eb="2">
      <t>ダイスウ</t>
    </rPh>
    <phoneticPr fontId="2"/>
  </si>
  <si>
    <t>装置番号</t>
    <rPh sb="0" eb="2">
      <t>ソウチ</t>
    </rPh>
    <rPh sb="2" eb="4">
      <t>バンゴウ</t>
    </rPh>
    <phoneticPr fontId="2"/>
  </si>
  <si>
    <t>社内で使用している名称</t>
    <rPh sb="0" eb="2">
      <t>シャナイ</t>
    </rPh>
    <rPh sb="3" eb="5">
      <t>シヨウ</t>
    </rPh>
    <rPh sb="9" eb="11">
      <t>メイショウ</t>
    </rPh>
    <phoneticPr fontId="2"/>
  </si>
  <si>
    <t>仕様書または
納入業者に確認</t>
    <rPh sb="0" eb="3">
      <t>シヨウショ</t>
    </rPh>
    <rPh sb="7" eb="9">
      <t>ノウニュウ</t>
    </rPh>
    <rPh sb="9" eb="11">
      <t>ギョウシャ</t>
    </rPh>
    <rPh sb="12" eb="14">
      <t>カクニン</t>
    </rPh>
    <phoneticPr fontId="2"/>
  </si>
  <si>
    <r>
      <t>伝熱面積（</t>
    </r>
    <r>
      <rPr>
        <sz val="11"/>
        <color theme="1"/>
        <rFont val="Calibri"/>
        <family val="2"/>
      </rPr>
      <t>m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</t>
    </r>
    <rPh sb="0" eb="2">
      <t>デンネツ</t>
    </rPh>
    <rPh sb="2" eb="4">
      <t>メンセキ</t>
    </rPh>
    <phoneticPr fontId="2"/>
  </si>
  <si>
    <r>
      <t>排出ガス量（Nm</t>
    </r>
    <r>
      <rPr>
        <vertAlign val="superscript"/>
        <sz val="11"/>
        <color theme="1"/>
        <rFont val="UD デジタル 教科書体 NP-R"/>
        <family val="1"/>
        <charset val="128"/>
        <scheme val="minor"/>
      </rPr>
      <t>3</t>
    </r>
    <r>
      <rPr>
        <sz val="11"/>
        <color theme="1"/>
        <rFont val="UD デジタル 教科書体 NP-R"/>
        <family val="2"/>
        <charset val="128"/>
        <scheme val="minor"/>
      </rPr>
      <t>/h）［湿り］</t>
    </r>
    <rPh sb="13" eb="14">
      <t>シメ</t>
    </rPh>
    <phoneticPr fontId="2"/>
  </si>
  <si>
    <t>乾燥炉の送風機の送風能力（Nm3/h）</t>
    <rPh sb="0" eb="2">
      <t>カンソウ</t>
    </rPh>
    <rPh sb="2" eb="3">
      <t>ロ</t>
    </rPh>
    <rPh sb="4" eb="7">
      <t>ソウフウキ</t>
    </rPh>
    <rPh sb="8" eb="10">
      <t>ソウフウ</t>
    </rPh>
    <rPh sb="10" eb="12">
      <t>ノウリョク</t>
    </rPh>
    <phoneticPr fontId="2"/>
  </si>
  <si>
    <t>施設の種類</t>
    <rPh sb="0" eb="2">
      <t>シセツ</t>
    </rPh>
    <rPh sb="3" eb="5">
      <t>シュルイ</t>
    </rPh>
    <phoneticPr fontId="2"/>
  </si>
  <si>
    <t>プルダウンから選択する</t>
    <rPh sb="7" eb="9">
      <t>センタク</t>
    </rPh>
    <phoneticPr fontId="2"/>
  </si>
  <si>
    <t>法規制の適用を受ける設備では"1"が入る。</t>
    <rPh sb="0" eb="3">
      <t>ホウキセイ</t>
    </rPh>
    <rPh sb="4" eb="6">
      <t>テキヨウ</t>
    </rPh>
    <rPh sb="7" eb="8">
      <t>ウ</t>
    </rPh>
    <rPh sb="10" eb="12">
      <t>セツビ</t>
    </rPh>
    <rPh sb="18" eb="19">
      <t>ハイ</t>
    </rPh>
    <phoneticPr fontId="2"/>
  </si>
  <si>
    <t>オフセット輪転印刷機</t>
    <phoneticPr fontId="2"/>
  </si>
  <si>
    <t>グラビア輪転印刷機</t>
    <phoneticPr fontId="2"/>
  </si>
  <si>
    <t>コーター</t>
    <phoneticPr fontId="2"/>
  </si>
  <si>
    <t>ラミネーター</t>
    <phoneticPr fontId="2"/>
  </si>
  <si>
    <t>大気汚染防止法</t>
    <rPh sb="0" eb="2">
      <t>タイキ</t>
    </rPh>
    <rPh sb="2" eb="4">
      <t>オセン</t>
    </rPh>
    <rPh sb="4" eb="7">
      <t>ボウシホウ</t>
    </rPh>
    <phoneticPr fontId="2"/>
  </si>
  <si>
    <t>ばい煙規制</t>
    <rPh sb="3" eb="5">
      <t>キセイ</t>
    </rPh>
    <phoneticPr fontId="2"/>
  </si>
  <si>
    <t>VOC規制</t>
    <rPh sb="3" eb="5">
      <t>キセイ</t>
    </rPh>
    <phoneticPr fontId="2"/>
  </si>
  <si>
    <t>特定施設の
排ガス量合計</t>
    <rPh sb="0" eb="2">
      <t>トクテイ</t>
    </rPh>
    <rPh sb="2" eb="4">
      <t>シセツ</t>
    </rPh>
    <rPh sb="6" eb="7">
      <t>ハイ</t>
    </rPh>
    <rPh sb="9" eb="10">
      <t>リョウ</t>
    </rPh>
    <rPh sb="10" eb="12">
      <t>ゴウケイ</t>
    </rPh>
    <phoneticPr fontId="2"/>
  </si>
  <si>
    <t>法適用あり＝1</t>
    <rPh sb="0" eb="3">
      <t>ホウテキヨウ</t>
    </rPh>
    <phoneticPr fontId="2"/>
  </si>
  <si>
    <t>測定義務の適用を受ける施設では"1"が入る。</t>
    <rPh sb="0" eb="2">
      <t>ソクテイ</t>
    </rPh>
    <rPh sb="2" eb="4">
      <t>ギム</t>
    </rPh>
    <rPh sb="5" eb="7">
      <t>テキヨウ</t>
    </rPh>
    <rPh sb="8" eb="9">
      <t>ウ</t>
    </rPh>
    <rPh sb="11" eb="13">
      <t>シセツ</t>
    </rPh>
    <rPh sb="19" eb="20">
      <t>ハイ</t>
    </rPh>
    <phoneticPr fontId="2"/>
  </si>
  <si>
    <t>法規制の適用を受ける施設では"1"が入る。</t>
    <rPh sb="0" eb="3">
      <t>ホウキセイ</t>
    </rPh>
    <rPh sb="4" eb="6">
      <t>テキヨウ</t>
    </rPh>
    <rPh sb="7" eb="8">
      <t>ウ</t>
    </rPh>
    <rPh sb="10" eb="12">
      <t>シセツ</t>
    </rPh>
    <rPh sb="18" eb="19">
      <t>ハイ</t>
    </rPh>
    <phoneticPr fontId="2"/>
  </si>
  <si>
    <t>工場で使用している名称</t>
    <rPh sb="0" eb="2">
      <t>コウジョウ</t>
    </rPh>
    <rPh sb="3" eb="5">
      <t>シヨウ</t>
    </rPh>
    <rPh sb="9" eb="11">
      <t>メイショウ</t>
    </rPh>
    <phoneticPr fontId="2"/>
  </si>
  <si>
    <t>法対象なる乾燥炉の送風機の送風能力</t>
    <rPh sb="0" eb="1">
      <t>ホウ</t>
    </rPh>
    <rPh sb="1" eb="3">
      <t>タイショウ</t>
    </rPh>
    <rPh sb="5" eb="7">
      <t>カンソウ</t>
    </rPh>
    <rPh sb="7" eb="8">
      <t>ロ</t>
    </rPh>
    <rPh sb="9" eb="12">
      <t>ソウフウキ</t>
    </rPh>
    <rPh sb="13" eb="15">
      <t>ソウフウ</t>
    </rPh>
    <rPh sb="15" eb="17">
      <t>ノウリョク</t>
    </rPh>
    <phoneticPr fontId="2"/>
  </si>
  <si>
    <t xml:space="preserve">  7,000Nm3/h以上</t>
    <rPh sb="12" eb="14">
      <t>イジョウ</t>
    </rPh>
    <phoneticPr fontId="2"/>
  </si>
  <si>
    <t>27,000Nm3/h以上</t>
    <rPh sb="11" eb="13">
      <t>イジョウ</t>
    </rPh>
    <phoneticPr fontId="2"/>
  </si>
  <si>
    <t xml:space="preserve">  5,000Nm3/h以上</t>
    <rPh sb="12" eb="14">
      <t>イジョウ</t>
    </rPh>
    <phoneticPr fontId="2"/>
  </si>
  <si>
    <t>設置しているボイラー</t>
    <phoneticPr fontId="2"/>
  </si>
  <si>
    <t>設置しているオフセット輪転印刷機、グラビア輪転印刷機、コーターまたはラミネーター</t>
    <rPh sb="11" eb="16">
      <t>リンテンインサツキ</t>
    </rPh>
    <rPh sb="21" eb="23">
      <t>リンテン</t>
    </rPh>
    <rPh sb="23" eb="26">
      <t>インサツキ</t>
    </rPh>
    <phoneticPr fontId="2"/>
  </si>
  <si>
    <r>
      <rPr>
        <b/>
        <sz val="11"/>
        <color theme="1"/>
        <rFont val="Segoe UI Symbol"/>
        <family val="1"/>
        <charset val="1"/>
      </rPr>
      <t xml:space="preserve">← </t>
    </r>
    <r>
      <rPr>
        <b/>
        <sz val="11"/>
        <color theme="1"/>
        <rFont val="ＭＳ Ｐ明朝"/>
        <family val="1"/>
        <charset val="128"/>
      </rPr>
      <t>今日の日付</t>
    </r>
    <rPh sb="2" eb="4">
      <t>キョウ</t>
    </rPh>
    <rPh sb="5" eb="7">
      <t>ヒヅケ</t>
    </rPh>
    <phoneticPr fontId="2"/>
  </si>
  <si>
    <t>以降は、法的義務の表示をしない仕様になっています。</t>
    <rPh sb="0" eb="2">
      <t>イコウ</t>
    </rPh>
    <rPh sb="4" eb="6">
      <t>ホウテキ</t>
    </rPh>
    <rPh sb="6" eb="8">
      <t>ギム</t>
    </rPh>
    <rPh sb="9" eb="11">
      <t>ヒョウジ</t>
    </rPh>
    <rPh sb="15" eb="17">
      <t>シヨウ</t>
    </rPh>
    <phoneticPr fontId="2"/>
  </si>
  <si>
    <t>装置名称</t>
    <rPh sb="0" eb="2">
      <t>ソウチ</t>
    </rPh>
    <rPh sb="2" eb="4">
      <t>メイショウ</t>
    </rPh>
    <phoneticPr fontId="2"/>
  </si>
  <si>
    <r>
      <t>排出ガス量（Nm</t>
    </r>
    <r>
      <rPr>
        <vertAlign val="superscript"/>
        <sz val="11"/>
        <color theme="1"/>
        <rFont val="UD デジタル 教科書体 NP-R"/>
        <family val="1"/>
        <charset val="128"/>
        <scheme val="minor"/>
      </rPr>
      <t>3</t>
    </r>
    <r>
      <rPr>
        <sz val="11"/>
        <color theme="1"/>
        <rFont val="UD デジタル 教科書体 NP-R"/>
        <family val="1"/>
        <charset val="128"/>
        <scheme val="minor"/>
      </rPr>
      <t>/h）［湿り］</t>
    </r>
    <rPh sb="13" eb="14">
      <t>シメ</t>
    </rPh>
    <phoneticPr fontId="2"/>
  </si>
  <si>
    <t>台数欄がすべて0だと0、ひとつでも入力されると1</t>
    <rPh sb="0" eb="3">
      <t>ダイスウラン</t>
    </rPh>
    <rPh sb="17" eb="19">
      <t>ニュウリョク</t>
    </rPh>
    <phoneticPr fontId="2"/>
  </si>
  <si>
    <t>台数欄がすべて空欄又は0だと0、ひとつでもこれ以外を入力されると1</t>
    <rPh sb="0" eb="3">
      <t>ダイスウラン</t>
    </rPh>
    <rPh sb="7" eb="9">
      <t>クウラン</t>
    </rPh>
    <rPh sb="9" eb="10">
      <t>マタ</t>
    </rPh>
    <rPh sb="23" eb="25">
      <t>イガイ</t>
    </rPh>
    <rPh sb="26" eb="28">
      <t>ニュウリョク</t>
    </rPh>
    <phoneticPr fontId="2"/>
  </si>
  <si>
    <t>送風能力入力欄が"空欄"だと"0"が入る</t>
    <rPh sb="0" eb="4">
      <t>ソウフウノウリョク</t>
    </rPh>
    <rPh sb="4" eb="7">
      <t>ニュウリョクラン</t>
    </rPh>
    <rPh sb="9" eb="11">
      <t>クウラン</t>
    </rPh>
    <rPh sb="18" eb="19">
      <t>ハイ</t>
    </rPh>
    <phoneticPr fontId="2"/>
  </si>
  <si>
    <t>① ばい煙規制</t>
    <rPh sb="5" eb="7">
      <t>キセイ</t>
    </rPh>
    <phoneticPr fontId="2"/>
  </si>
  <si>
    <t>ボイラーを設置している場合は①ばい煙規制、VOCの乾燥炉を設置している場合は②VOC規制を受ける可能性があります。</t>
    <rPh sb="5" eb="7">
      <t>セッチ</t>
    </rPh>
    <rPh sb="11" eb="13">
      <t>バアイ</t>
    </rPh>
    <rPh sb="17" eb="18">
      <t>エン</t>
    </rPh>
    <rPh sb="18" eb="20">
      <t>キセイ</t>
    </rPh>
    <rPh sb="25" eb="28">
      <t>カンソウロ</t>
    </rPh>
    <rPh sb="29" eb="31">
      <t>セッチ</t>
    </rPh>
    <rPh sb="35" eb="37">
      <t>バアイ</t>
    </rPh>
    <rPh sb="42" eb="44">
      <t>キセイ</t>
    </rPh>
    <rPh sb="45" eb="46">
      <t>ウ</t>
    </rPh>
    <rPh sb="48" eb="51">
      <t>カノウセイ</t>
    </rPh>
    <phoneticPr fontId="2"/>
  </si>
  <si>
    <r>
      <rPr>
        <sz val="14"/>
        <rFont val="UD デジタル 教科書体 NP-R"/>
        <family val="1"/>
        <charset val="128"/>
        <scheme val="minor"/>
      </rPr>
      <t>それぞれの</t>
    </r>
    <r>
      <rPr>
        <sz val="14"/>
        <color theme="4" tint="-0.249977111117893"/>
        <rFont val="UD デジタル 教科書体 NP-B"/>
        <family val="1"/>
        <charset val="128"/>
        <scheme val="major"/>
      </rPr>
      <t>青色</t>
    </r>
    <r>
      <rPr>
        <sz val="14"/>
        <color theme="1"/>
        <rFont val="UD デジタル 教科書体 NP-R"/>
        <family val="1"/>
        <charset val="128"/>
        <scheme val="minor"/>
      </rPr>
      <t>のセルに施設の</t>
    </r>
    <r>
      <rPr>
        <sz val="14"/>
        <color rgb="FFFF0000"/>
        <rFont val="UD デジタル 教科書体 NP-R"/>
        <family val="1"/>
        <charset val="128"/>
        <scheme val="minor"/>
      </rPr>
      <t>設置台数を</t>
    </r>
    <r>
      <rPr>
        <sz val="14"/>
        <color rgb="FFFF0000"/>
        <rFont val="UD デジタル 教科書体 NP-B"/>
        <family val="1"/>
        <charset val="128"/>
        <scheme val="major"/>
      </rPr>
      <t>入力してください。</t>
    </r>
    <r>
      <rPr>
        <sz val="14"/>
        <color theme="1"/>
        <rFont val="UD デジタル 教科書体 NP-R"/>
        <family val="1"/>
        <charset val="128"/>
        <scheme val="minor"/>
      </rPr>
      <t>10台まで入力が可能です。</t>
    </r>
    <rPh sb="5" eb="7">
      <t>アオイロ</t>
    </rPh>
    <rPh sb="11" eb="13">
      <t>シセツ</t>
    </rPh>
    <rPh sb="14" eb="16">
      <t>セッチ</t>
    </rPh>
    <rPh sb="16" eb="18">
      <t>ダイスウ</t>
    </rPh>
    <rPh sb="19" eb="21">
      <t>ニュウリョク</t>
    </rPh>
    <rPh sb="30" eb="31">
      <t>ダイ</t>
    </rPh>
    <rPh sb="33" eb="35">
      <t>ニュウリョク</t>
    </rPh>
    <rPh sb="36" eb="38">
      <t>カノウ</t>
    </rPh>
    <phoneticPr fontId="2"/>
  </si>
  <si>
    <t>燃料の燃焼能力入力欄が"空欄"の場合、"0"が入る。</t>
    <rPh sb="0" eb="2">
      <t>ネンリョウ</t>
    </rPh>
    <rPh sb="3" eb="7">
      <t>ネンショウノウリョク</t>
    </rPh>
    <rPh sb="7" eb="9">
      <t>ニュウリョク</t>
    </rPh>
    <rPh sb="9" eb="10">
      <t>ラン</t>
    </rPh>
    <rPh sb="12" eb="14">
      <t>クウラン</t>
    </rPh>
    <rPh sb="16" eb="18">
      <t>バアイ</t>
    </rPh>
    <rPh sb="23" eb="24">
      <t>ハイ</t>
    </rPh>
    <phoneticPr fontId="2"/>
  </si>
  <si>
    <r>
      <t>乾燥炉の送風機の送風能力（Nm</t>
    </r>
    <r>
      <rPr>
        <vertAlign val="superscript"/>
        <sz val="11"/>
        <color theme="1"/>
        <rFont val="UD デジタル 教科書体 NP-R"/>
        <family val="1"/>
        <charset val="128"/>
        <scheme val="minor"/>
      </rPr>
      <t>3</t>
    </r>
    <r>
      <rPr>
        <sz val="11"/>
        <color theme="1"/>
        <rFont val="UD デジタル 教科書体 NP-R"/>
        <family val="2"/>
        <charset val="128"/>
        <scheme val="minor"/>
      </rPr>
      <t>/h）</t>
    </r>
    <rPh sb="0" eb="2">
      <t>カンソウ</t>
    </rPh>
    <rPh sb="2" eb="3">
      <t>ロ</t>
    </rPh>
    <rPh sb="4" eb="7">
      <t>ソウフウキ</t>
    </rPh>
    <rPh sb="8" eb="10">
      <t>ソウフウ</t>
    </rPh>
    <rPh sb="10" eb="12">
      <t>ノウリョク</t>
    </rPh>
    <phoneticPr fontId="2"/>
  </si>
  <si>
    <r>
      <t>27,000Nm</t>
    </r>
    <r>
      <rPr>
        <vertAlign val="superscript"/>
        <sz val="8"/>
        <color theme="0"/>
        <rFont val="UD デジタル 教科書体 NP-R"/>
        <family val="1"/>
        <charset val="128"/>
        <scheme val="minor"/>
      </rPr>
      <t>3</t>
    </r>
    <r>
      <rPr>
        <sz val="8"/>
        <color theme="0"/>
        <rFont val="UD デジタル 教科書体 NP-R"/>
        <family val="1"/>
        <charset val="128"/>
        <scheme val="minor"/>
      </rPr>
      <t>/h以上</t>
    </r>
    <rPh sb="11" eb="13">
      <t>イジョウ</t>
    </rPh>
    <phoneticPr fontId="2"/>
  </si>
  <si>
    <r>
      <t xml:space="preserve">  5,000Nm</t>
    </r>
    <r>
      <rPr>
        <vertAlign val="superscript"/>
        <sz val="8"/>
        <color theme="0"/>
        <rFont val="UD デジタル 教科書体 NP-R"/>
        <family val="1"/>
        <charset val="128"/>
        <scheme val="minor"/>
      </rPr>
      <t>3</t>
    </r>
    <r>
      <rPr>
        <sz val="8"/>
        <color theme="0"/>
        <rFont val="UD デジタル 教科書体 NP-R"/>
        <family val="1"/>
        <charset val="128"/>
        <scheme val="minor"/>
      </rPr>
      <t>/h以上</t>
    </r>
    <rPh sb="12" eb="14">
      <t>イジョウ</t>
    </rPh>
    <phoneticPr fontId="2"/>
  </si>
  <si>
    <r>
      <t xml:space="preserve">  7,000Nm</t>
    </r>
    <r>
      <rPr>
        <vertAlign val="superscript"/>
        <sz val="8"/>
        <color theme="0"/>
        <rFont val="UD デジタル 教科書体 NP-R"/>
        <family val="1"/>
        <charset val="128"/>
        <scheme val="minor"/>
      </rPr>
      <t>3</t>
    </r>
    <r>
      <rPr>
        <sz val="8"/>
        <color theme="0"/>
        <rFont val="UD デジタル 教科書体 NP-R"/>
        <family val="1"/>
        <charset val="128"/>
        <scheme val="minor"/>
      </rPr>
      <t>/h以上</t>
    </r>
    <rPh sb="12" eb="14">
      <t>イジョウ</t>
    </rPh>
    <phoneticPr fontId="2"/>
  </si>
  <si>
    <t>② VOC規制</t>
    <rPh sb="5" eb="7">
      <t>キセイ</t>
    </rPh>
    <phoneticPr fontId="2"/>
  </si>
  <si>
    <t>法対象となる乾燥炉の送風機の送風能力</t>
    <rPh sb="0" eb="1">
      <t>ホウ</t>
    </rPh>
    <rPh sb="1" eb="3">
      <t>タイショウ</t>
    </rPh>
    <rPh sb="6" eb="8">
      <t>カンソウ</t>
    </rPh>
    <rPh sb="8" eb="9">
      <t>ロ</t>
    </rPh>
    <rPh sb="10" eb="13">
      <t>ソウフウキ</t>
    </rPh>
    <rPh sb="14" eb="16">
      <t>ソウフウ</t>
    </rPh>
    <rPh sb="16" eb="18">
      <t>ノウリョク</t>
    </rPh>
    <phoneticPr fontId="2"/>
  </si>
  <si>
    <t>更新版を利用してください。</t>
    <rPh sb="0" eb="3">
      <t>コウシンハン</t>
    </rPh>
    <rPh sb="4" eb="6">
      <t>リヨウ</t>
    </rPh>
    <phoneticPr fontId="2"/>
  </si>
  <si>
    <t>法適用の可否、法的義務を表示していません。</t>
    <phoneticPr fontId="2"/>
  </si>
  <si>
    <t>オフセット輪転印刷機、グラビア輪転印刷機、コーターまたはラミネーターを設置している場合は、それぞれの台数を入力してください。</t>
    <rPh sb="5" eb="10">
      <t>リンテンインサツキ</t>
    </rPh>
    <rPh sb="15" eb="17">
      <t>リンテン</t>
    </rPh>
    <rPh sb="17" eb="20">
      <t>インサツキ</t>
    </rPh>
    <rPh sb="35" eb="37">
      <t>セッチ</t>
    </rPh>
    <rPh sb="41" eb="43">
      <t>バアイ</t>
    </rPh>
    <rPh sb="50" eb="52">
      <t>ダイスウ</t>
    </rPh>
    <rPh sb="53" eb="55">
      <t>ニュウリョク</t>
    </rPh>
    <phoneticPr fontId="2"/>
  </si>
  <si>
    <t>設置していない場合は「０」を入力してください。ただし、「台」しか表示されません。</t>
    <rPh sb="0" eb="2">
      <t>セッチ</t>
    </rPh>
    <rPh sb="7" eb="9">
      <t>バアイ</t>
    </rPh>
    <rPh sb="14" eb="16">
      <t>ニュウリョク</t>
    </rPh>
    <rPh sb="28" eb="29">
      <t>ダイ</t>
    </rPh>
    <rPh sb="32" eb="34">
      <t>ヒョウジ</t>
    </rPh>
    <phoneticPr fontId="2"/>
  </si>
  <si>
    <t>ボイラーを設置している場合は、台数を入力してください。</t>
    <rPh sb="5" eb="7">
      <t>セッチ</t>
    </rPh>
    <rPh sb="11" eb="13">
      <t>バアイ</t>
    </rPh>
    <rPh sb="15" eb="17">
      <t>ダイスウ</t>
    </rPh>
    <rPh sb="18" eb="20">
      <t>ニュウリョク</t>
    </rPh>
    <phoneticPr fontId="2"/>
  </si>
  <si>
    <t>台数合計が列数-3以上であれば"1"が入る（有効セルの表示）</t>
    <rPh sb="0" eb="4">
      <t>ダイスウゴウケイ</t>
    </rPh>
    <rPh sb="5" eb="7">
      <t>レツスウ</t>
    </rPh>
    <rPh sb="9" eb="11">
      <t>イジョウ</t>
    </rPh>
    <rPh sb="19" eb="20">
      <t>ハイ</t>
    </rPh>
    <rPh sb="22" eb="24">
      <t>ユウコウ</t>
    </rPh>
    <rPh sb="27" eb="29">
      <t>ヒョウジ</t>
    </rPh>
    <phoneticPr fontId="2"/>
  </si>
  <si>
    <r>
      <t>特定施設（燃焼能力50</t>
    </r>
    <r>
      <rPr>
        <sz val="6"/>
        <color theme="5" tint="-0.249977111117893"/>
        <rFont val="Calibri"/>
        <family val="1"/>
      </rPr>
      <t>L</t>
    </r>
    <r>
      <rPr>
        <sz val="6"/>
        <color theme="5" tint="-0.249977111117893"/>
        <rFont val="UD デジタル 教科書体 NP-R"/>
        <family val="1"/>
        <charset val="128"/>
        <scheme val="minor"/>
      </rPr>
      <t>/h超）の排ガス量合計 （Nm3/h）</t>
    </r>
    <rPh sb="0" eb="2">
      <t>トクテイ</t>
    </rPh>
    <rPh sb="2" eb="4">
      <t>シセツ</t>
    </rPh>
    <rPh sb="5" eb="9">
      <t>ネンショウノウリョク</t>
    </rPh>
    <rPh sb="14" eb="15">
      <t>チョウ</t>
    </rPh>
    <rPh sb="17" eb="18">
      <t>ハイ</t>
    </rPh>
    <rPh sb="20" eb="21">
      <t>リョウ</t>
    </rPh>
    <rPh sb="21" eb="23">
      <t>ゴウケイ</t>
    </rPh>
    <phoneticPr fontId="2"/>
  </si>
  <si>
    <t>オフセット輪転印刷機の「台数」欄</t>
    <rPh sb="12" eb="14">
      <t>ダイスウ</t>
    </rPh>
    <rPh sb="15" eb="16">
      <t>ラン</t>
    </rPh>
    <phoneticPr fontId="2"/>
  </si>
  <si>
    <t>「0」で"0"</t>
    <phoneticPr fontId="2"/>
  </si>
  <si>
    <t>「空欄」で"0"</t>
    <phoneticPr fontId="2"/>
  </si>
  <si>
    <t>グラビア輪転印刷機の「台数」欄</t>
    <rPh sb="11" eb="13">
      <t>ダイスウ</t>
    </rPh>
    <rPh sb="14" eb="15">
      <t>ラン</t>
    </rPh>
    <phoneticPr fontId="2"/>
  </si>
  <si>
    <t>コーターの「台数」欄</t>
    <rPh sb="6" eb="8">
      <t>ダイスウ</t>
    </rPh>
    <rPh sb="9" eb="10">
      <t>ラン</t>
    </rPh>
    <phoneticPr fontId="2"/>
  </si>
  <si>
    <t>ラミネーターの「台数」欄</t>
    <rPh sb="8" eb="10">
      <t>ダイスウ</t>
    </rPh>
    <rPh sb="11" eb="12">
      <t>ラン</t>
    </rPh>
    <phoneticPr fontId="2"/>
  </si>
  <si>
    <t>入力でひとつでも空欄があると１</t>
    <rPh sb="0" eb="2">
      <t>ニュウリョク</t>
    </rPh>
    <rPh sb="8" eb="10">
      <t>クウラン</t>
    </rPh>
    <phoneticPr fontId="2"/>
  </si>
  <si>
    <t>使用期限は2026年9月です。</t>
    <rPh sb="0" eb="2">
      <t>シヨウ</t>
    </rPh>
    <rPh sb="2" eb="4">
      <t>キゲン</t>
    </rPh>
    <rPh sb="9" eb="10">
      <t>ネン</t>
    </rPh>
    <rPh sb="11" eb="1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</si>
</sst>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&quot;台&quot;"/>
    <numFmt numFmtId="177" formatCode="0_ "/>
  </numFmts>
  <fonts count="44" x14ac:knownFonts="1">
    <font>
      <sz val="11"/>
      <color theme="1"/>
      <name val="UD デジタル 教科書体 NP-R"/>
      <family val="2"/>
      <charset val="128"/>
      <scheme val="minor"/>
    </font>
    <font>
      <sz val="11"/>
      <color theme="1"/>
      <name val="UD デジタル 教科書体 NP-R"/>
      <family val="2"/>
      <charset val="128"/>
      <scheme val="minor"/>
    </font>
    <font>
      <sz val="6"/>
      <name val="UD デジタル 教科書体 NP-R"/>
      <family val="2"/>
      <charset val="128"/>
      <scheme val="minor"/>
    </font>
    <font>
      <sz val="14"/>
      <color theme="1"/>
      <name val="UD デジタル 教科書体 NP-B"/>
      <family val="1"/>
      <charset val="128"/>
      <scheme val="major"/>
    </font>
    <font>
      <sz val="11"/>
      <color theme="1"/>
      <name val="Calibri"/>
      <family val="2"/>
    </font>
    <font>
      <sz val="8"/>
      <color theme="1"/>
      <name val="UD デジタル 教科書体 NP-R"/>
      <family val="2"/>
      <charset val="128"/>
      <scheme val="minor"/>
    </font>
    <font>
      <vertAlign val="superscript"/>
      <sz val="11"/>
      <color theme="1"/>
      <name val="UD デジタル 教科書体 NP-R"/>
      <family val="1"/>
      <charset val="128"/>
      <scheme val="minor"/>
    </font>
    <font>
      <vertAlign val="superscript"/>
      <sz val="11"/>
      <color theme="1"/>
      <name val="Calibri"/>
      <family val="2"/>
    </font>
    <font>
      <sz val="9"/>
      <color theme="1"/>
      <name val="UD デジタル 教科書体 NP-R"/>
      <family val="1"/>
      <charset val="128"/>
      <scheme val="minor"/>
    </font>
    <font>
      <sz val="6"/>
      <color theme="1"/>
      <name val="UD デジタル 教科書体 NP-R"/>
      <family val="2"/>
      <charset val="128"/>
      <scheme val="minor"/>
    </font>
    <font>
      <sz val="6"/>
      <color theme="1"/>
      <name val="UD デジタル 教科書体 NP-R"/>
      <family val="1"/>
      <charset val="128"/>
      <scheme val="minor"/>
    </font>
    <font>
      <sz val="14"/>
      <color theme="1"/>
      <name val="UD デジタル 教科書体 NP-R"/>
      <family val="1"/>
      <charset val="128"/>
      <scheme val="minor"/>
    </font>
    <font>
      <sz val="12"/>
      <color theme="1"/>
      <name val="UD デジタル 教科書体 NP-B"/>
      <family val="1"/>
      <charset val="128"/>
      <scheme val="major"/>
    </font>
    <font>
      <sz val="6"/>
      <color theme="0"/>
      <name val="UD デジタル 教科書体 NP-R"/>
      <family val="1"/>
      <charset val="128"/>
      <scheme val="minor"/>
    </font>
    <font>
      <sz val="6"/>
      <color theme="0"/>
      <name val="UD デジタル 教科書体 NP-R"/>
      <family val="2"/>
      <charset val="128"/>
      <scheme val="minor"/>
    </font>
    <font>
      <sz val="14"/>
      <color rgb="FFFF0000"/>
      <name val="UD デジタル 教科書体 NP-R"/>
      <family val="1"/>
      <charset val="128"/>
      <scheme val="minor"/>
    </font>
    <font>
      <sz val="14"/>
      <color rgb="FFFF0000"/>
      <name val="UD デジタル 教科書体 NP-B"/>
      <family val="1"/>
      <charset val="128"/>
      <scheme val="major"/>
    </font>
    <font>
      <sz val="14"/>
      <color theme="4" tint="-0.249977111117893"/>
      <name val="UD デジタル 教科書体 NP-B"/>
      <family val="1"/>
      <charset val="128"/>
      <scheme val="major"/>
    </font>
    <font>
      <b/>
      <sz val="14"/>
      <color theme="1"/>
      <name val="UD デジタル 教科書体 NP-R"/>
      <family val="1"/>
      <charset val="128"/>
      <scheme val="minor"/>
    </font>
    <font>
      <b/>
      <sz val="11"/>
      <color theme="1"/>
      <name val="Cambria Math"/>
      <family val="1"/>
      <charset val="1"/>
    </font>
    <font>
      <b/>
      <sz val="11"/>
      <color theme="1"/>
      <name val="Segoe UI Symbol"/>
      <family val="1"/>
      <charset val="1"/>
    </font>
    <font>
      <b/>
      <sz val="11"/>
      <color theme="1"/>
      <name val="ＭＳ Ｐ明朝"/>
      <family val="1"/>
      <charset val="128"/>
    </font>
    <font>
      <sz val="18"/>
      <color theme="0"/>
      <name val="UD デジタル 教科書体 NP-R"/>
      <family val="1"/>
      <charset val="128"/>
      <scheme val="minor"/>
    </font>
    <font>
      <sz val="11"/>
      <color theme="0"/>
      <name val="UD デジタル 教科書体 NP-R"/>
      <family val="1"/>
      <charset val="128"/>
      <scheme val="minor"/>
    </font>
    <font>
      <sz val="11"/>
      <color theme="1"/>
      <name val="UD デジタル 教科書体 NP-R"/>
      <family val="1"/>
      <charset val="128"/>
      <scheme val="minor"/>
    </font>
    <font>
      <sz val="8"/>
      <color theme="1"/>
      <name val="UD デジタル 教科書体 NP-R"/>
      <family val="1"/>
      <charset val="128"/>
      <scheme val="minor"/>
    </font>
    <font>
      <sz val="11"/>
      <color theme="0"/>
      <name val="UD デジタル 教科書体 NP-R"/>
      <family val="2"/>
      <charset val="128"/>
      <scheme val="minor"/>
    </font>
    <font>
      <sz val="8"/>
      <color theme="0"/>
      <name val="UD デジタル 教科書体 NP-R"/>
      <family val="1"/>
      <charset val="128"/>
      <scheme val="minor"/>
    </font>
    <font>
      <sz val="14"/>
      <name val="UD デジタル 教科書体 NP-R"/>
      <family val="1"/>
      <charset val="128"/>
      <scheme val="minor"/>
    </font>
    <font>
      <vertAlign val="superscript"/>
      <sz val="8"/>
      <color theme="0"/>
      <name val="UD デジタル 教科書体 NP-R"/>
      <family val="1"/>
      <charset val="128"/>
      <scheme val="minor"/>
    </font>
    <font>
      <sz val="18"/>
      <name val="UD デジタル 教科書体 NP-R"/>
      <family val="1"/>
      <charset val="128"/>
      <scheme val="minor"/>
    </font>
    <font>
      <sz val="18"/>
      <name val="UD デジタル 教科書体 NP-R"/>
      <family val="3"/>
      <charset val="128"/>
      <scheme val="minor"/>
    </font>
    <font>
      <sz val="16"/>
      <color theme="0"/>
      <name val="UD デジタル 教科書体 NP-R"/>
      <family val="3"/>
      <charset val="128"/>
      <scheme val="minor"/>
    </font>
    <font>
      <u/>
      <sz val="11"/>
      <color theme="10"/>
      <name val="UD デジタル 教科書体 NP-R"/>
      <family val="2"/>
      <charset val="128"/>
      <scheme val="minor"/>
    </font>
    <font>
      <sz val="14"/>
      <color theme="0"/>
      <name val="UD デジタル 教科書体 NP-R"/>
      <family val="3"/>
      <charset val="128"/>
      <scheme val="minor"/>
    </font>
    <font>
      <sz val="14"/>
      <color theme="0"/>
      <name val="UD デジタル 教科書体 NP-R"/>
      <family val="1"/>
      <charset val="128"/>
      <scheme val="minor"/>
    </font>
    <font>
      <sz val="11"/>
      <name val="UD デジタル 教科書体 NP-R"/>
      <family val="1"/>
      <charset val="128"/>
      <scheme val="minor"/>
    </font>
    <font>
      <sz val="6"/>
      <name val="UD デジタル 教科書体 NP-R"/>
      <family val="1"/>
      <charset val="128"/>
      <scheme val="minor"/>
    </font>
    <font>
      <sz val="6"/>
      <color theme="5" tint="-0.249977111117893"/>
      <name val="UD デジタル 教科書体 NP-R"/>
      <family val="1"/>
      <charset val="128"/>
      <scheme val="minor"/>
    </font>
    <font>
      <sz val="11"/>
      <color theme="5" tint="-0.249977111117893"/>
      <name val="UD デジタル 教科書体 NP-R"/>
      <family val="1"/>
      <charset val="128"/>
      <scheme val="minor"/>
    </font>
    <font>
      <sz val="6"/>
      <color theme="5" tint="-0.249977111117893"/>
      <name val="Calibri"/>
      <family val="1"/>
    </font>
    <font>
      <sz val="11"/>
      <color rgb="FFFF0000"/>
      <name val="UD デジタル 教科書体 NP-R"/>
      <family val="2"/>
      <charset val="128"/>
      <scheme val="minor"/>
    </font>
    <font>
      <sz val="11"/>
      <color rgb="FF0000FF"/>
      <name val="UD デジタル 教科書体 NP-R"/>
      <family val="2"/>
      <charset val="128"/>
      <scheme val="minor"/>
    </font>
    <font>
      <sz val="11"/>
      <color rgb="FF7030A0"/>
      <name val="UD デジタル 教科書体 NP-R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8" fontId="0" fillId="0" borderId="0" xfId="1" applyFont="1" applyBorder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3" fillId="0" borderId="0" xfId="0" applyFont="1" applyAlignment="1">
      <alignment vertical="center" wrapText="1"/>
    </xf>
    <xf numFmtId="0" fontId="13" fillId="0" borderId="0" xfId="0" applyFont="1">
      <alignment vertical="center"/>
    </xf>
    <xf numFmtId="38" fontId="13" fillId="0" borderId="0" xfId="1" applyFont="1">
      <alignment vertical="center"/>
    </xf>
    <xf numFmtId="0" fontId="14" fillId="0" borderId="0" xfId="0" applyFont="1">
      <alignment vertical="center"/>
    </xf>
    <xf numFmtId="176" fontId="0" fillId="2" borderId="1" xfId="0" applyNumberFormat="1" applyFill="1" applyBorder="1" applyAlignment="1" applyProtection="1">
      <alignment horizontal="center" vertical="center"/>
      <protection locked="0"/>
    </xf>
    <xf numFmtId="0" fontId="0" fillId="4" borderId="0" xfId="0" applyFill="1">
      <alignment vertical="center"/>
    </xf>
    <xf numFmtId="14" fontId="18" fillId="4" borderId="0" xfId="0" applyNumberFormat="1" applyFont="1" applyFill="1">
      <alignment vertical="center"/>
    </xf>
    <xf numFmtId="14" fontId="18" fillId="0" borderId="0" xfId="0" applyNumberFormat="1" applyFont="1">
      <alignment vertical="center"/>
    </xf>
    <xf numFmtId="14" fontId="19" fillId="0" borderId="0" xfId="0" applyNumberFormat="1" applyFont="1">
      <alignment vertical="center"/>
    </xf>
    <xf numFmtId="14" fontId="18" fillId="5" borderId="0" xfId="0" applyNumberFormat="1" applyFont="1" applyFill="1">
      <alignment vertical="center"/>
    </xf>
    <xf numFmtId="38" fontId="10" fillId="0" borderId="0" xfId="1" applyFont="1" applyProtection="1">
      <alignment vertical="center"/>
    </xf>
    <xf numFmtId="0" fontId="10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5" fillId="0" borderId="0" xfId="0" applyFont="1" applyAlignment="1">
      <alignment vertical="center" wrapText="1"/>
    </xf>
    <xf numFmtId="38" fontId="24" fillId="0" borderId="0" xfId="1" applyFont="1" applyBorder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3" fillId="0" borderId="0" xfId="2">
      <alignment vertical="center"/>
    </xf>
    <xf numFmtId="0" fontId="36" fillId="0" borderId="0" xfId="0" applyFont="1">
      <alignment vertical="center"/>
    </xf>
    <xf numFmtId="0" fontId="37" fillId="0" borderId="0" xfId="0" applyFont="1" applyAlignment="1">
      <alignment vertical="center" wrapText="1"/>
    </xf>
    <xf numFmtId="0" fontId="37" fillId="0" borderId="0" xfId="0" applyFont="1">
      <alignment vertical="center"/>
    </xf>
    <xf numFmtId="38" fontId="37" fillId="0" borderId="0" xfId="1" applyFont="1" applyProtection="1">
      <alignment vertical="center"/>
    </xf>
    <xf numFmtId="0" fontId="38" fillId="0" borderId="0" xfId="0" applyFont="1" applyAlignment="1">
      <alignment vertical="center" wrapText="1"/>
    </xf>
    <xf numFmtId="0" fontId="38" fillId="0" borderId="0" xfId="0" applyFont="1">
      <alignment vertical="center"/>
    </xf>
    <xf numFmtId="38" fontId="38" fillId="0" borderId="0" xfId="1" applyFont="1" applyProtection="1">
      <alignment vertical="center"/>
    </xf>
    <xf numFmtId="0" fontId="39" fillId="0" borderId="0" xfId="0" applyFont="1">
      <alignment vertical="center"/>
    </xf>
    <xf numFmtId="177" fontId="38" fillId="0" borderId="0" xfId="0" applyNumberFormat="1" applyFont="1">
      <alignment vertical="center"/>
    </xf>
    <xf numFmtId="0" fontId="38" fillId="0" borderId="0" xfId="0" applyFont="1" applyAlignment="1">
      <alignment horizontal="right" vertical="center" wrapText="1"/>
    </xf>
    <xf numFmtId="0" fontId="10" fillId="0" borderId="8" xfId="0" applyFont="1" applyBorder="1" applyAlignment="1">
      <alignment vertical="center" wrapText="1"/>
    </xf>
    <xf numFmtId="0" fontId="38" fillId="0" borderId="8" xfId="0" applyFont="1" applyBorder="1" applyAlignment="1">
      <alignment horizontal="right" vertical="center" wrapText="1"/>
    </xf>
    <xf numFmtId="0" fontId="38" fillId="0" borderId="8" xfId="0" applyFont="1" applyBorder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8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27" fillId="0" borderId="6" xfId="0" applyFont="1" applyBorder="1">
      <alignment vertical="center"/>
    </xf>
    <xf numFmtId="0" fontId="27" fillId="0" borderId="7" xfId="0" applyFont="1" applyBorder="1">
      <alignment vertical="center"/>
    </xf>
    <xf numFmtId="0" fontId="27" fillId="0" borderId="5" xfId="0" applyFont="1" applyBorder="1">
      <alignment vertical="center"/>
    </xf>
    <xf numFmtId="0" fontId="26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44">
    <dxf>
      <font>
        <color auto="1"/>
      </font>
      <fill>
        <patternFill>
          <fgColor auto="1"/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00"/>
      </font>
    </dxf>
    <dxf>
      <font>
        <color theme="0"/>
      </font>
    </dxf>
    <dxf>
      <font>
        <color theme="1"/>
      </font>
    </dxf>
    <dxf>
      <font>
        <color theme="0"/>
      </font>
    </dxf>
    <dxf>
      <font>
        <b/>
        <i val="0"/>
        <color rgb="FF0000FF"/>
      </font>
    </dxf>
    <dxf>
      <font>
        <color theme="1"/>
      </font>
    </dxf>
    <dxf>
      <font>
        <b/>
        <i val="0"/>
        <strike val="0"/>
        <color rgb="FFFF0000"/>
      </font>
    </dxf>
    <dxf>
      <font>
        <color auto="1"/>
      </font>
      <fill>
        <patternFill>
          <fgColor auto="1"/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b/>
        <i val="0"/>
        <color rgb="FFFF0000"/>
      </font>
    </dxf>
    <dxf>
      <font>
        <color theme="1"/>
      </font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strike val="0"/>
        <color theme="1"/>
      </font>
      <fill>
        <patternFill>
          <fgColor theme="0"/>
          <bgColor theme="0" tint="-0.1499679555650502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fgColor auto="1"/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color auto="1"/>
      </font>
      <fill>
        <patternFill>
          <fgColor auto="1"/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border>
        <left/>
        <right/>
        <top/>
        <bottom/>
      </border>
    </dxf>
  </dxfs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1">
      <a:majorFont>
        <a:latin typeface="UD デジタル 教科書体 NP-B"/>
        <a:ea typeface="UD デジタル 教科書体 NP-B"/>
        <a:cs typeface=""/>
      </a:majorFont>
      <a:minorFont>
        <a:latin typeface="UD デジタル 教科書体 NP-R"/>
        <a:ea typeface="UD デジタル 教科書体 NP-R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9C65F-6719-4AD2-8F58-36223DC0E074}">
  <sheetPr codeName="Sheet2"/>
  <dimension ref="A1:O35"/>
  <sheetViews>
    <sheetView workbookViewId="0">
      <selection activeCell="D17" sqref="D17"/>
    </sheetView>
  </sheetViews>
  <sheetFormatPr defaultRowHeight="14.5" x14ac:dyDescent="0.35"/>
  <cols>
    <col min="1" max="1" width="1.59765625" bestFit="1" customWidth="1"/>
    <col min="2" max="2" width="27.1328125" customWidth="1"/>
    <col min="3" max="3" width="8.73046875" bestFit="1" customWidth="1"/>
    <col min="14" max="14" width="6" bestFit="1" customWidth="1"/>
  </cols>
  <sheetData>
    <row r="1" spans="1:15" ht="18.5" x14ac:dyDescent="0.35">
      <c r="A1" s="6"/>
      <c r="B1" s="1" t="s">
        <v>17</v>
      </c>
    </row>
    <row r="2" spans="1:15" ht="18.5" x14ac:dyDescent="0.35">
      <c r="B2" s="8"/>
    </row>
    <row r="3" spans="1:15" ht="18.5" x14ac:dyDescent="0.35">
      <c r="B3" s="2"/>
      <c r="C3" s="9"/>
    </row>
    <row r="4" spans="1:15" ht="18.5" x14ac:dyDescent="0.35">
      <c r="B4" s="1"/>
    </row>
    <row r="5" spans="1:15" ht="18.5" x14ac:dyDescent="0.35">
      <c r="B5" s="1" t="s">
        <v>18</v>
      </c>
    </row>
    <row r="6" spans="1:15" ht="18.5" x14ac:dyDescent="0.35">
      <c r="A6" s="6"/>
      <c r="B6" s="1" t="s">
        <v>29</v>
      </c>
    </row>
    <row r="7" spans="1:15" x14ac:dyDescent="0.35">
      <c r="B7" s="11" t="s">
        <v>10</v>
      </c>
      <c r="C7" s="11" t="s">
        <v>3</v>
      </c>
    </row>
    <row r="8" spans="1:15" ht="18.5" x14ac:dyDescent="0.35">
      <c r="B8" s="10" t="s">
        <v>0</v>
      </c>
      <c r="C8" s="22">
        <f>'大防法（ばい煙、VOC）'!C14</f>
        <v>0</v>
      </c>
    </row>
    <row r="9" spans="1:15" ht="16" x14ac:dyDescent="0.35">
      <c r="B9" s="13" t="str">
        <f>IF(C8=0,"大防法（ばい煙規制）の適用は受けません","緑のセルに入力してください")</f>
        <v>大防法（ばい煙規制）の適用は受けません</v>
      </c>
      <c r="C9" s="6"/>
      <c r="D9" s="21">
        <f>IF($C$8&gt;=1,1,0)</f>
        <v>0</v>
      </c>
      <c r="E9" s="21">
        <f>IF($C$8&gt;=2,1,0)</f>
        <v>0</v>
      </c>
      <c r="F9" s="21">
        <f>IF($C$8&gt;=3,1,0)</f>
        <v>0</v>
      </c>
      <c r="G9" s="21">
        <f>IF($C$8&gt;=4,1,0)</f>
        <v>0</v>
      </c>
      <c r="H9" s="21">
        <f>IF($C$8&gt;=5,1,0)</f>
        <v>0</v>
      </c>
      <c r="I9" s="21">
        <f>IF($C$8&gt;=6,1,0)</f>
        <v>0</v>
      </c>
      <c r="J9" s="21">
        <f>IF($C$8&gt;=7,1,0)</f>
        <v>0</v>
      </c>
      <c r="K9" s="21">
        <f>IF($C$8&gt;=8,1,0)</f>
        <v>0</v>
      </c>
      <c r="L9" s="21">
        <f>IF($C$8&gt;=9,1,0)</f>
        <v>0</v>
      </c>
      <c r="M9" s="21">
        <f>IF($C$8&gt;=10,1,0)</f>
        <v>0</v>
      </c>
    </row>
    <row r="10" spans="1:15" ht="21" x14ac:dyDescent="0.35">
      <c r="B10" t="s">
        <v>24</v>
      </c>
      <c r="C10" s="4" t="s">
        <v>5</v>
      </c>
      <c r="D10" s="14">
        <f>'大防法（ばい煙、VOC）'!D16</f>
        <v>0</v>
      </c>
      <c r="E10" s="14">
        <f>'大防法（ばい煙、VOC）'!E16</f>
        <v>0</v>
      </c>
      <c r="F10" s="14">
        <f>'大防法（ばい煙、VOC）'!F16</f>
        <v>0</v>
      </c>
      <c r="G10" s="14">
        <f>'大防法（ばい煙、VOC）'!G16</f>
        <v>0</v>
      </c>
      <c r="H10" s="14">
        <f>'大防法（ばい煙、VOC）'!H16</f>
        <v>0</v>
      </c>
      <c r="I10" s="14">
        <f>'大防法（ばい煙、VOC）'!I16</f>
        <v>0</v>
      </c>
      <c r="J10" s="14">
        <f>'大防法（ばい煙、VOC）'!J16</f>
        <v>0</v>
      </c>
      <c r="K10" s="14">
        <f>'大防法（ばい煙、VOC）'!K16</f>
        <v>0</v>
      </c>
      <c r="L10" s="14">
        <f>'大防法（ばい煙、VOC）'!L16</f>
        <v>0</v>
      </c>
      <c r="M10" s="14">
        <f>'大防法（ばい煙、VOC）'!M16</f>
        <v>0</v>
      </c>
      <c r="N10" s="7"/>
    </row>
    <row r="11" spans="1:15" x14ac:dyDescent="0.35">
      <c r="B11" t="s">
        <v>2</v>
      </c>
      <c r="C11" s="4"/>
      <c r="D11" s="15">
        <f>'大防法（ばい煙、VOC）'!D17</f>
        <v>0</v>
      </c>
      <c r="E11" s="15">
        <f>'大防法（ばい煙、VOC）'!E17</f>
        <v>0</v>
      </c>
      <c r="F11" s="15">
        <f>'大防法（ばい煙、VOC）'!F17</f>
        <v>0</v>
      </c>
      <c r="G11" s="15">
        <f>'大防法（ばい煙、VOC）'!G17</f>
        <v>0</v>
      </c>
      <c r="H11" s="15">
        <f>'大防法（ばい煙、VOC）'!H17</f>
        <v>0</v>
      </c>
      <c r="I11" s="15">
        <f>'大防法（ばい煙、VOC）'!I17</f>
        <v>0</v>
      </c>
      <c r="J11" s="15">
        <f>'大防法（ばい煙、VOC）'!J17</f>
        <v>0</v>
      </c>
      <c r="K11" s="15">
        <f>'大防法（ばい煙、VOC）'!K17</f>
        <v>0</v>
      </c>
      <c r="L11" s="15">
        <f>'大防法（ばい煙、VOC）'!L17</f>
        <v>0</v>
      </c>
      <c r="M11" s="15">
        <f>'大防法（ばい煙、VOC）'!M17</f>
        <v>0</v>
      </c>
      <c r="N11" s="7"/>
    </row>
    <row r="12" spans="1:15" ht="21" x14ac:dyDescent="0.35">
      <c r="B12" t="s">
        <v>1</v>
      </c>
      <c r="C12" s="4" t="s">
        <v>6</v>
      </c>
      <c r="D12" s="14">
        <f>'大防法（ばい煙、VOC）'!D18</f>
        <v>0</v>
      </c>
      <c r="E12" s="14">
        <f>'大防法（ばい煙、VOC）'!E18</f>
        <v>0</v>
      </c>
      <c r="F12" s="14">
        <f>'大防法（ばい煙、VOC）'!F18</f>
        <v>0</v>
      </c>
      <c r="G12" s="14">
        <f>'大防法（ばい煙、VOC）'!G18</f>
        <v>0</v>
      </c>
      <c r="H12" s="14">
        <f>'大防法（ばい煙、VOC）'!H18</f>
        <v>0</v>
      </c>
      <c r="I12" s="14">
        <f>'大防法（ばい煙、VOC）'!I18</f>
        <v>0</v>
      </c>
      <c r="J12" s="14">
        <f>'大防法（ばい煙、VOC）'!J18</f>
        <v>0</v>
      </c>
      <c r="K12" s="14">
        <f>'大防法（ばい煙、VOC）'!K18</f>
        <v>0</v>
      </c>
      <c r="L12" s="14">
        <f>'大防法（ばい煙、VOC）'!L18</f>
        <v>0</v>
      </c>
      <c r="M12" s="14">
        <f>'大防法（ばい煙、VOC）'!M18</f>
        <v>0</v>
      </c>
      <c r="N12" s="7"/>
    </row>
    <row r="13" spans="1:15" ht="21" x14ac:dyDescent="0.35">
      <c r="B13" t="s">
        <v>7</v>
      </c>
      <c r="C13" s="4" t="s">
        <v>6</v>
      </c>
      <c r="D13" s="14">
        <f>'大防法（ばい煙、VOC）'!D19</f>
        <v>0</v>
      </c>
      <c r="E13" s="14">
        <f>'大防法（ばい煙、VOC）'!E19</f>
        <v>0</v>
      </c>
      <c r="F13" s="14">
        <f>'大防法（ばい煙、VOC）'!F19</f>
        <v>0</v>
      </c>
      <c r="G13" s="14">
        <f>'大防法（ばい煙、VOC）'!G19</f>
        <v>0</v>
      </c>
      <c r="H13" s="14">
        <f>'大防法（ばい煙、VOC）'!H19</f>
        <v>0</v>
      </c>
      <c r="I13" s="14">
        <f>'大防法（ばい煙、VOC）'!I19</f>
        <v>0</v>
      </c>
      <c r="J13" s="14">
        <f>'大防法（ばい煙、VOC）'!J19</f>
        <v>0</v>
      </c>
      <c r="K13" s="14">
        <f>'大防法（ばい煙、VOC）'!K19</f>
        <v>0</v>
      </c>
      <c r="L13" s="14">
        <f>'大防法（ばい煙、VOC）'!L19</f>
        <v>0</v>
      </c>
      <c r="M13" s="14">
        <f>'大防法（ばい煙、VOC）'!M19</f>
        <v>0</v>
      </c>
      <c r="N13" s="7"/>
    </row>
    <row r="14" spans="1:15" ht="21" x14ac:dyDescent="0.35">
      <c r="B14" t="s">
        <v>8</v>
      </c>
      <c r="C14" s="4" t="s">
        <v>6</v>
      </c>
      <c r="D14" s="16">
        <f>'大防法（ばい煙、VOC）'!D20</f>
        <v>0</v>
      </c>
      <c r="E14" s="16">
        <f>'大防法（ばい煙、VOC）'!E20</f>
        <v>0</v>
      </c>
      <c r="F14" s="16">
        <f>'大防法（ばい煙、VOC）'!F20</f>
        <v>0</v>
      </c>
      <c r="G14" s="16">
        <f>'大防法（ばい煙、VOC）'!G20</f>
        <v>0</v>
      </c>
      <c r="H14" s="16">
        <f>'大防法（ばい煙、VOC）'!H20</f>
        <v>0</v>
      </c>
      <c r="I14" s="16">
        <f>'大防法（ばい煙、VOC）'!I20</f>
        <v>0</v>
      </c>
      <c r="J14" s="16">
        <f>'大防法（ばい煙、VOC）'!J20</f>
        <v>0</v>
      </c>
      <c r="K14" s="16">
        <f>'大防法（ばい煙、VOC）'!K20</f>
        <v>0</v>
      </c>
      <c r="L14" s="16">
        <f>'大防法（ばい煙、VOC）'!L20</f>
        <v>0</v>
      </c>
      <c r="M14" s="16">
        <f>'大防法（ばい煙、VOC）'!M20</f>
        <v>0</v>
      </c>
      <c r="N14" s="20">
        <f>SUMIFS(D14:M14,D12:M12,"&gt;=50",D9:M9,1)</f>
        <v>0</v>
      </c>
      <c r="O14" s="18" t="s">
        <v>20</v>
      </c>
    </row>
    <row r="15" spans="1:15" ht="8" customHeight="1" x14ac:dyDescent="0.35">
      <c r="A15" s="7"/>
      <c r="B15" s="18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0"/>
      <c r="O15" s="18"/>
    </row>
    <row r="16" spans="1:15" ht="8" customHeight="1" x14ac:dyDescent="0.35">
      <c r="A16" s="7"/>
      <c r="B16" s="18"/>
      <c r="C16" s="18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/>
      <c r="O16" s="18"/>
    </row>
    <row r="17" spans="2:15" ht="18.5" x14ac:dyDescent="0.35">
      <c r="B17" s="5"/>
    </row>
    <row r="21" spans="2:15" ht="18.5" x14ac:dyDescent="0.35">
      <c r="B21" s="1" t="s">
        <v>19</v>
      </c>
    </row>
    <row r="22" spans="2:15" ht="18.5" x14ac:dyDescent="0.35">
      <c r="B22" s="5" t="s">
        <v>30</v>
      </c>
    </row>
    <row r="23" spans="2:15" x14ac:dyDescent="0.35">
      <c r="B23" s="11" t="s">
        <v>10</v>
      </c>
      <c r="C23" s="11" t="s">
        <v>3</v>
      </c>
      <c r="D23" s="52" t="s">
        <v>25</v>
      </c>
      <c r="E23" s="53"/>
      <c r="F23" s="53"/>
      <c r="G23" s="53"/>
      <c r="H23" s="54"/>
    </row>
    <row r="24" spans="2:15" x14ac:dyDescent="0.35">
      <c r="B24" s="12" t="s">
        <v>13</v>
      </c>
      <c r="C24" s="22">
        <f>'大防法（ばい煙、VOC）'!C33</f>
        <v>0</v>
      </c>
      <c r="D24" s="55" t="s">
        <v>26</v>
      </c>
      <c r="E24" s="56"/>
      <c r="F24" s="56"/>
      <c r="G24" s="56"/>
      <c r="H24" s="57"/>
    </row>
    <row r="25" spans="2:15" x14ac:dyDescent="0.35">
      <c r="B25" s="12" t="s">
        <v>14</v>
      </c>
      <c r="C25" s="22">
        <f>'大防法（ばい煙、VOC）'!C34</f>
        <v>0</v>
      </c>
      <c r="D25" s="55" t="s">
        <v>27</v>
      </c>
      <c r="E25" s="56"/>
      <c r="F25" s="56"/>
      <c r="G25" s="56"/>
      <c r="H25" s="57"/>
    </row>
    <row r="26" spans="2:15" x14ac:dyDescent="0.35">
      <c r="B26" s="12" t="s">
        <v>15</v>
      </c>
      <c r="C26" s="22">
        <f>'大防法（ばい煙、VOC）'!C35</f>
        <v>0</v>
      </c>
      <c r="D26" s="55" t="s">
        <v>28</v>
      </c>
      <c r="E26" s="56"/>
      <c r="F26" s="56"/>
      <c r="G26" s="56"/>
      <c r="H26" s="57"/>
    </row>
    <row r="27" spans="2:15" x14ac:dyDescent="0.35">
      <c r="B27" s="12" t="s">
        <v>16</v>
      </c>
      <c r="C27" s="22">
        <f>'大防法（ばい煙、VOC）'!C36</f>
        <v>0</v>
      </c>
      <c r="D27" s="55" t="s">
        <v>28</v>
      </c>
      <c r="E27" s="56"/>
      <c r="F27" s="56"/>
      <c r="G27" s="56"/>
      <c r="H27" s="57"/>
    </row>
    <row r="28" spans="2:15" ht="18.5" x14ac:dyDescent="0.35">
      <c r="B28" s="5" t="str">
        <f>IF(SUM(C24:C27)=0,"大防法（VOC規制）の適用は受けません","緑のセルに入力してください")</f>
        <v>大防法（VOC規制）の適用は受けません</v>
      </c>
      <c r="D28" s="21">
        <f>IF(SUM($C$24:$C$27)&gt;=1,1,0)</f>
        <v>0</v>
      </c>
      <c r="E28" s="21">
        <f>IF(SUM($C$24:$C$27)&gt;=2,1,0)</f>
        <v>0</v>
      </c>
      <c r="F28" s="21">
        <f>IF(SUM($C$24:$C$27)&gt;=3,1,0)</f>
        <v>0</v>
      </c>
      <c r="G28" s="21">
        <f>IF(SUM($C$24:$C$27)&gt;=4,1,0)</f>
        <v>0</v>
      </c>
      <c r="H28" s="21">
        <f>IF(SUM($C$24:$C$27)&gt;=5,1,0)</f>
        <v>0</v>
      </c>
      <c r="I28" s="21">
        <f>IF(SUM($C$24:$C$27)&gt;=6,1,0)</f>
        <v>0</v>
      </c>
      <c r="J28" s="21">
        <f>IF(SUM($C$24:$C$27)&gt;=7,1,0)</f>
        <v>0</v>
      </c>
      <c r="K28" s="21">
        <f>IF(SUM($C$24:$C$27)&gt;=8,1,0)</f>
        <v>0</v>
      </c>
      <c r="L28" s="21">
        <f>IF(SUM($C$24:$C$27)&gt;=9,1,0)</f>
        <v>0</v>
      </c>
      <c r="M28" s="21">
        <f>IF(SUM($C$24:$C$27)&gt;=10,1,0)</f>
        <v>0</v>
      </c>
      <c r="N28" s="3"/>
    </row>
    <row r="29" spans="2:15" ht="21" x14ac:dyDescent="0.35">
      <c r="B29" t="s">
        <v>4</v>
      </c>
      <c r="C29" s="4" t="s">
        <v>5</v>
      </c>
      <c r="D29" s="14">
        <f>'大防法（ばい煙、VOC）'!D38</f>
        <v>0</v>
      </c>
      <c r="E29" s="14">
        <f>'大防法（ばい煙、VOC）'!E38</f>
        <v>0</v>
      </c>
      <c r="F29" s="14">
        <f>'大防法（ばい煙、VOC）'!F38</f>
        <v>0</v>
      </c>
      <c r="G29" s="14">
        <f>'大防法（ばい煙、VOC）'!G38</f>
        <v>0</v>
      </c>
      <c r="H29" s="14">
        <f>'大防法（ばい煙、VOC）'!H38</f>
        <v>0</v>
      </c>
      <c r="I29" s="14">
        <f>'大防法（ばい煙、VOC）'!I38</f>
        <v>0</v>
      </c>
      <c r="J29" s="14">
        <f>'大防法（ばい煙、VOC）'!J38</f>
        <v>0</v>
      </c>
      <c r="K29" s="14">
        <f>'大防法（ばい煙、VOC）'!K38</f>
        <v>0</v>
      </c>
      <c r="L29" s="14">
        <f>'大防法（ばい煙、VOC）'!L38</f>
        <v>0</v>
      </c>
      <c r="M29" s="14">
        <f>'大防法（ばい煙、VOC）'!M38</f>
        <v>0</v>
      </c>
    </row>
    <row r="30" spans="2:15" ht="21" x14ac:dyDescent="0.35">
      <c r="B30" t="s">
        <v>10</v>
      </c>
      <c r="C30" s="4" t="s">
        <v>11</v>
      </c>
      <c r="D30" s="17">
        <f>'大防法（ばい煙、VOC）'!D39</f>
        <v>0</v>
      </c>
      <c r="E30" s="17">
        <f>'大防法（ばい煙、VOC）'!E39</f>
        <v>0</v>
      </c>
      <c r="F30" s="17">
        <f>'大防法（ばい煙、VOC）'!F39</f>
        <v>0</v>
      </c>
      <c r="G30" s="17">
        <f>'大防法（ばい煙、VOC）'!G39</f>
        <v>0</v>
      </c>
      <c r="H30" s="17">
        <f>'大防法（ばい煙、VOC）'!H39</f>
        <v>0</v>
      </c>
      <c r="I30" s="17">
        <f>'大防法（ばい煙、VOC）'!I39</f>
        <v>0</v>
      </c>
      <c r="J30" s="17">
        <f>'大防法（ばい煙、VOC）'!J39</f>
        <v>0</v>
      </c>
      <c r="K30" s="17">
        <f>'大防法（ばい煙、VOC）'!K39</f>
        <v>0</v>
      </c>
      <c r="L30" s="17">
        <f>'大防法（ばい煙、VOC）'!L39</f>
        <v>0</v>
      </c>
      <c r="M30" s="17">
        <f>'大防法（ばい煙、VOC）'!M39</f>
        <v>0</v>
      </c>
    </row>
    <row r="31" spans="2:15" ht="21" x14ac:dyDescent="0.35">
      <c r="B31" t="s">
        <v>9</v>
      </c>
      <c r="C31" s="4" t="s">
        <v>6</v>
      </c>
      <c r="D31" s="16">
        <f>'大防法（ばい煙、VOC）'!D40</f>
        <v>0</v>
      </c>
      <c r="E31" s="16">
        <f>'大防法（ばい煙、VOC）'!E40</f>
        <v>0</v>
      </c>
      <c r="F31" s="16">
        <f>'大防法（ばい煙、VOC）'!F40</f>
        <v>0</v>
      </c>
      <c r="G31" s="16">
        <f>'大防法（ばい煙、VOC）'!G40</f>
        <v>0</v>
      </c>
      <c r="H31" s="16">
        <f>'大防法（ばい煙、VOC）'!H40</f>
        <v>0</v>
      </c>
      <c r="I31" s="16">
        <f>'大防法（ばい煙、VOC）'!I40</f>
        <v>0</v>
      </c>
      <c r="J31" s="16">
        <f>'大防法（ばい煙、VOC）'!J40</f>
        <v>0</v>
      </c>
      <c r="K31" s="16">
        <f>'大防法（ばい煙、VOC）'!K40</f>
        <v>0</v>
      </c>
      <c r="L31" s="16">
        <f>'大防法（ばい煙、VOC）'!L40</f>
        <v>0</v>
      </c>
      <c r="M31" s="16">
        <f>'大防法（ばい煙、VOC）'!M40</f>
        <v>0</v>
      </c>
    </row>
    <row r="32" spans="2:15" ht="10" customHeight="1" x14ac:dyDescent="0.35">
      <c r="B32" s="18" t="s">
        <v>12</v>
      </c>
      <c r="C32" s="18"/>
      <c r="D32" s="19">
        <f>IF(AND(IF(AND(D30="オフセット輪転印刷機",D31&gt;=7000),1,IF(AND(D30="グラビア輪転印刷機",D31&gt;=27000),1,IF(AND(D30="コーター",D31&gt;=5000),1,IF(AND(D30="ラミネーター",D31&gt;=5000),1,0)))),D$28=1),1,0)</f>
        <v>0</v>
      </c>
      <c r="E32" s="19">
        <f t="shared" ref="E32:M32" si="0">IF(AND(IF(AND(E30="オフセット輪転印刷機",E31&gt;=7000),1,IF(AND(E30="グラビア輪転印刷機",E31&gt;=27000),1,IF(AND(E30="コーター",E31&gt;=5000),1,IF(AND(E30="ラミネーター",E31&gt;=5000),1,0)))),E$28=1),1,0)</f>
        <v>0</v>
      </c>
      <c r="F32" s="19">
        <f t="shared" si="0"/>
        <v>0</v>
      </c>
      <c r="G32" s="19">
        <f t="shared" si="0"/>
        <v>0</v>
      </c>
      <c r="H32" s="19">
        <f t="shared" si="0"/>
        <v>0</v>
      </c>
      <c r="I32" s="19">
        <f t="shared" si="0"/>
        <v>0</v>
      </c>
      <c r="J32" s="19">
        <f t="shared" si="0"/>
        <v>0</v>
      </c>
      <c r="K32" s="19">
        <f t="shared" si="0"/>
        <v>0</v>
      </c>
      <c r="L32" s="19">
        <f t="shared" si="0"/>
        <v>0</v>
      </c>
      <c r="M32" s="19">
        <f t="shared" si="0"/>
        <v>0</v>
      </c>
      <c r="N32" s="20">
        <f>SUM(D32:M32)</f>
        <v>0</v>
      </c>
      <c r="O32" s="18" t="s">
        <v>21</v>
      </c>
    </row>
    <row r="33" spans="2:2" ht="18.5" x14ac:dyDescent="0.35">
      <c r="B33" s="2"/>
    </row>
    <row r="35" spans="2:2" ht="18.5" x14ac:dyDescent="0.35">
      <c r="B35" s="2"/>
    </row>
  </sheetData>
  <mergeCells count="5">
    <mergeCell ref="D23:H23"/>
    <mergeCell ref="D24:H24"/>
    <mergeCell ref="D25:H25"/>
    <mergeCell ref="D26:H26"/>
    <mergeCell ref="D27:H27"/>
  </mergeCells>
  <phoneticPr fontId="2"/>
  <conditionalFormatting sqref="B10:C14 C15:C16 B17:C17">
    <cfRule type="expression" dxfId="43" priority="16">
      <formula>$C$8=0</formula>
    </cfRule>
  </conditionalFormatting>
  <conditionalFormatting sqref="B10:C14">
    <cfRule type="expression" dxfId="42" priority="4">
      <formula>$C$8&gt;=1</formula>
    </cfRule>
  </conditionalFormatting>
  <conditionalFormatting sqref="B29:C31">
    <cfRule type="expression" dxfId="41" priority="3">
      <formula>SUM($C$24:$C$27)&gt;0</formula>
    </cfRule>
    <cfRule type="expression" dxfId="40" priority="8">
      <formula>SUM($C$24:$C$27)=0</formula>
    </cfRule>
  </conditionalFormatting>
  <conditionalFormatting sqref="B33:C33">
    <cfRule type="expression" dxfId="39" priority="10">
      <formula>SUM($C$24:$C27)=0</formula>
    </cfRule>
  </conditionalFormatting>
  <conditionalFormatting sqref="D7:D8">
    <cfRule type="expression" dxfId="38" priority="12">
      <formula>$C$8=0</formula>
    </cfRule>
  </conditionalFormatting>
  <conditionalFormatting sqref="D17">
    <cfRule type="expression" dxfId="37" priority="2">
      <formula>$C$8=0</formula>
    </cfRule>
  </conditionalFormatting>
  <conditionalFormatting sqref="D33">
    <cfRule type="expression" dxfId="36" priority="1">
      <formula>SUM($C$24:$C$27)=0</formula>
    </cfRule>
  </conditionalFormatting>
  <conditionalFormatting sqref="D10:M10">
    <cfRule type="expression" dxfId="35" priority="7">
      <formula>D$15=1</formula>
    </cfRule>
  </conditionalFormatting>
  <conditionalFormatting sqref="D10:M14">
    <cfRule type="expression" dxfId="34" priority="6">
      <formula>D$9=0</formula>
    </cfRule>
    <cfRule type="expression" dxfId="33" priority="15">
      <formula>D$9=1</formula>
    </cfRule>
  </conditionalFormatting>
  <conditionalFormatting sqref="D12:M12">
    <cfRule type="expression" dxfId="32" priority="14">
      <formula>D$15=1</formula>
    </cfRule>
  </conditionalFormatting>
  <conditionalFormatting sqref="D13:M13">
    <cfRule type="cellIs" dxfId="31" priority="13" operator="greaterThanOrEqual">
      <formula>10</formula>
    </cfRule>
  </conditionalFormatting>
  <conditionalFormatting sqref="D29:M31">
    <cfRule type="expression" dxfId="30" priority="5">
      <formula>D$28=0</formula>
    </cfRule>
    <cfRule type="expression" dxfId="29" priority="9">
      <formula>D$32=1</formula>
    </cfRule>
    <cfRule type="expression" dxfId="28" priority="11">
      <formula>D$28=1</formula>
    </cfRule>
  </conditionalFormatting>
  <dataValidations count="2">
    <dataValidation type="list" allowBlank="1" showInputMessage="1" showErrorMessage="1" sqref="D11:M11" xr:uid="{81E9ADA2-B97F-4422-AD73-7AE1DB932B82}">
      <formula1>"A重油,灯油,都市ガス,LNG,LPG"</formula1>
    </dataValidation>
    <dataValidation type="list" allowBlank="1" showInputMessage="1" showErrorMessage="1" sqref="D30:M30" xr:uid="{9C019964-69E2-437A-B0A7-B7DD43C3101B}">
      <formula1>"オフセット輪転印刷機,グラビア輪転印刷機,コーター,ラミネーター"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76BE7-A1AA-457A-9F38-4F66CF8A55C7}">
  <sheetPr codeName="Sheet1"/>
  <dimension ref="A1:O52"/>
  <sheetViews>
    <sheetView showGridLines="0" tabSelected="1" topLeftCell="A4" zoomScale="90" zoomScaleNormal="90" workbookViewId="0">
      <selection activeCell="C14" sqref="C14"/>
    </sheetView>
  </sheetViews>
  <sheetFormatPr defaultColWidth="8.796875" defaultRowHeight="14.5" x14ac:dyDescent="0.35"/>
  <cols>
    <col min="1" max="1" width="1.59765625" bestFit="1" customWidth="1"/>
    <col min="2" max="2" width="27.1328125" customWidth="1"/>
    <col min="3" max="3" width="10.06640625" customWidth="1"/>
    <col min="14" max="14" width="6" bestFit="1" customWidth="1"/>
  </cols>
  <sheetData>
    <row r="1" spans="1:14" ht="21" hidden="1" customHeight="1" x14ac:dyDescent="0.35">
      <c r="A1" s="23"/>
      <c r="B1" s="24">
        <v>46295</v>
      </c>
      <c r="C1" s="24" t="s">
        <v>32</v>
      </c>
      <c r="D1" s="23"/>
      <c r="E1" s="23"/>
      <c r="F1" s="23"/>
      <c r="G1" s="23"/>
      <c r="H1" s="23"/>
      <c r="I1" s="23"/>
      <c r="J1" s="23"/>
    </row>
    <row r="2" spans="1:14" ht="3" hidden="1" customHeight="1" x14ac:dyDescent="0.35">
      <c r="B2" s="25"/>
      <c r="C2" s="25"/>
    </row>
    <row r="3" spans="1:14" ht="21" hidden="1" customHeight="1" x14ac:dyDescent="0.35">
      <c r="B3" s="27">
        <f ca="1">TODAY()</f>
        <v>45930</v>
      </c>
      <c r="C3" s="26" t="s">
        <v>31</v>
      </c>
    </row>
    <row r="4" spans="1:14" ht="30.5" customHeight="1" x14ac:dyDescent="0.35">
      <c r="B4" s="60" t="s">
        <v>62</v>
      </c>
      <c r="C4" s="61"/>
      <c r="D4" s="62" t="s">
        <v>49</v>
      </c>
      <c r="E4" s="62"/>
      <c r="F4" s="62"/>
      <c r="G4" s="62"/>
      <c r="H4" s="62"/>
      <c r="I4" s="62"/>
      <c r="J4" s="34"/>
      <c r="K4" s="34"/>
      <c r="M4" s="35"/>
    </row>
    <row r="5" spans="1:14" ht="18.5" x14ac:dyDescent="0.35">
      <c r="D5" s="63" t="s">
        <v>48</v>
      </c>
      <c r="E5" s="64"/>
      <c r="F5" s="64"/>
      <c r="G5" s="64"/>
      <c r="H5" s="64"/>
      <c r="I5" s="64"/>
    </row>
    <row r="6" spans="1:14" ht="18.5" x14ac:dyDescent="0.35">
      <c r="A6" s="6"/>
      <c r="B6" s="1" t="s">
        <v>17</v>
      </c>
    </row>
    <row r="7" spans="1:14" ht="35.5" customHeight="1" x14ac:dyDescent="0.35">
      <c r="A7" s="6"/>
      <c r="B7" s="58" t="s">
        <v>39</v>
      </c>
      <c r="C7" s="59"/>
      <c r="D7" s="59"/>
      <c r="E7" s="59"/>
      <c r="F7" s="59"/>
      <c r="G7" s="59"/>
      <c r="H7" s="59"/>
      <c r="I7" s="59"/>
    </row>
    <row r="8" spans="1:14" ht="18.5" x14ac:dyDescent="0.35">
      <c r="B8" s="8" t="s">
        <v>40</v>
      </c>
    </row>
    <row r="10" spans="1:14" ht="18.5" x14ac:dyDescent="0.35">
      <c r="B10" s="1" t="s">
        <v>38</v>
      </c>
    </row>
    <row r="11" spans="1:14" ht="18.5" x14ac:dyDescent="0.35">
      <c r="A11" s="6"/>
      <c r="B11" s="1" t="s">
        <v>52</v>
      </c>
    </row>
    <row r="12" spans="1:14" ht="18.5" x14ac:dyDescent="0.35">
      <c r="A12" s="6"/>
      <c r="B12" s="1" t="s">
        <v>51</v>
      </c>
    </row>
    <row r="13" spans="1:14" x14ac:dyDescent="0.35">
      <c r="B13" s="11" t="s">
        <v>10</v>
      </c>
      <c r="C13" s="11" t="s">
        <v>3</v>
      </c>
      <c r="E13" s="6"/>
      <c r="F13" s="6"/>
    </row>
    <row r="14" spans="1:14" ht="18.5" x14ac:dyDescent="0.35">
      <c r="B14" s="10" t="s">
        <v>0</v>
      </c>
      <c r="C14" s="22"/>
      <c r="E14" s="6"/>
      <c r="F14" s="6"/>
    </row>
    <row r="15" spans="1:14" ht="16" x14ac:dyDescent="0.35">
      <c r="B15" s="13" t="str">
        <f>IF(C14=0,"大防法（ばい煙規制）の適用は受けません","以下の要件を緑のセルに入力してください")</f>
        <v>大防法（ばい煙規制）の適用は受けません</v>
      </c>
      <c r="C15" s="6"/>
    </row>
    <row r="16" spans="1:14" ht="21" x14ac:dyDescent="0.35">
      <c r="B16" t="s">
        <v>24</v>
      </c>
      <c r="C16" s="33" t="s">
        <v>5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7"/>
    </row>
    <row r="17" spans="1:15" x14ac:dyDescent="0.35">
      <c r="B17" t="s">
        <v>2</v>
      </c>
      <c r="C17" s="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"/>
    </row>
    <row r="18" spans="1:15" ht="21" x14ac:dyDescent="0.35">
      <c r="B18" t="s">
        <v>1</v>
      </c>
      <c r="C18" s="4" t="s">
        <v>6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7"/>
    </row>
    <row r="19" spans="1:15" ht="21" x14ac:dyDescent="0.35">
      <c r="B19" t="s">
        <v>7</v>
      </c>
      <c r="C19" s="4" t="s">
        <v>6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7"/>
    </row>
    <row r="20" spans="1:15" ht="21" x14ac:dyDescent="0.35">
      <c r="B20" s="30" t="s">
        <v>34</v>
      </c>
      <c r="C20" s="31" t="s">
        <v>6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ht="18.5" x14ac:dyDescent="0.35">
      <c r="B21" s="5" t="str">
        <f>IF(SUM(D28:M28)=0,"",IF(SUM(D26:M26)&gt;0,"大防法が適用される施設があります。","規制対象の施設はありません。"))</f>
        <v/>
      </c>
      <c r="D21" s="49" t="str">
        <f>IF(B21="","",IF(N26&lt;&gt;0,"赤色があるボイラーは、大防法に適用を受けます。設置届や変更届が必要です。","大防法ばい煙規制の適用は受けません。"))</f>
        <v/>
      </c>
    </row>
    <row r="22" spans="1:15" x14ac:dyDescent="0.35">
      <c r="D22" s="50" t="str">
        <f>IF(AND(N26&lt;&gt;0,N28&lt;&gt;0),"さらに、伝熱面積が10㎡以上の施設（青字）は年2回測定が必要です。","")</f>
        <v/>
      </c>
    </row>
    <row r="23" spans="1:15" x14ac:dyDescent="0.35">
      <c r="D23" s="51" t="str">
        <f>IF(C24&gt;=10000,"公害防止組織法の適用を受けます。公害統括者及び公害防止管理者の選任し、届出が必要です。","")</f>
        <v/>
      </c>
    </row>
    <row r="24" spans="1:15" s="36" customFormat="1" ht="10" hidden="1" customHeight="1" x14ac:dyDescent="0.35">
      <c r="B24" s="45" t="s">
        <v>54</v>
      </c>
      <c r="C24" s="42">
        <f>SUMIFS(D20:M20,D18:M18,"&gt;=50",D25:M25,1)</f>
        <v>0</v>
      </c>
      <c r="E24" s="41"/>
      <c r="F24" s="41"/>
      <c r="G24" s="41"/>
      <c r="H24" s="41"/>
      <c r="I24" s="41"/>
      <c r="J24" s="41"/>
      <c r="K24" s="41"/>
      <c r="L24" s="41"/>
      <c r="M24" s="41"/>
      <c r="N24" s="39"/>
      <c r="O24" s="37"/>
    </row>
    <row r="25" spans="1:15" s="36" customFormat="1" ht="10" hidden="1" customHeight="1" x14ac:dyDescent="0.35">
      <c r="B25" s="40" t="s">
        <v>53</v>
      </c>
      <c r="C25" s="40"/>
      <c r="D25" s="41">
        <f t="shared" ref="D25:M25" si="0">IF($C$14&gt;=COLUMN(D16)-3,1,0)</f>
        <v>0</v>
      </c>
      <c r="E25" s="41">
        <f t="shared" si="0"/>
        <v>0</v>
      </c>
      <c r="F25" s="41">
        <f t="shared" si="0"/>
        <v>0</v>
      </c>
      <c r="G25" s="41">
        <f t="shared" si="0"/>
        <v>0</v>
      </c>
      <c r="H25" s="41">
        <f t="shared" si="0"/>
        <v>0</v>
      </c>
      <c r="I25" s="41">
        <f t="shared" si="0"/>
        <v>0</v>
      </c>
      <c r="J25" s="41">
        <f t="shared" si="0"/>
        <v>0</v>
      </c>
      <c r="K25" s="41">
        <f t="shared" si="0"/>
        <v>0</v>
      </c>
      <c r="L25" s="41">
        <f t="shared" si="0"/>
        <v>0</v>
      </c>
      <c r="M25" s="41">
        <f t="shared" si="0"/>
        <v>0</v>
      </c>
      <c r="N25" s="39"/>
      <c r="O25" s="37"/>
    </row>
    <row r="26" spans="1:15" s="36" customFormat="1" ht="8" hidden="1" customHeight="1" x14ac:dyDescent="0.35">
      <c r="A26" s="38"/>
      <c r="B26" s="40" t="s">
        <v>23</v>
      </c>
      <c r="C26" s="40"/>
      <c r="D26" s="41">
        <f t="shared" ref="D26:M26" si="1">IF(AND(D25=1,D18&gt;=50),1,0)</f>
        <v>0</v>
      </c>
      <c r="E26" s="41">
        <f t="shared" si="1"/>
        <v>0</v>
      </c>
      <c r="F26" s="41">
        <f t="shared" si="1"/>
        <v>0</v>
      </c>
      <c r="G26" s="41">
        <f t="shared" si="1"/>
        <v>0</v>
      </c>
      <c r="H26" s="41">
        <f t="shared" si="1"/>
        <v>0</v>
      </c>
      <c r="I26" s="41">
        <f t="shared" si="1"/>
        <v>0</v>
      </c>
      <c r="J26" s="41">
        <f t="shared" si="1"/>
        <v>0</v>
      </c>
      <c r="K26" s="41">
        <f t="shared" si="1"/>
        <v>0</v>
      </c>
      <c r="L26" s="41">
        <f t="shared" si="1"/>
        <v>0</v>
      </c>
      <c r="M26" s="41">
        <f t="shared" si="1"/>
        <v>0</v>
      </c>
      <c r="N26" s="42">
        <f>SUM(D26:M26)</f>
        <v>0</v>
      </c>
      <c r="O26" s="37"/>
    </row>
    <row r="27" spans="1:15" s="36" customFormat="1" ht="8" hidden="1" customHeight="1" x14ac:dyDescent="0.35">
      <c r="A27" s="38"/>
      <c r="B27" s="40" t="s">
        <v>22</v>
      </c>
      <c r="C27" s="40"/>
      <c r="D27" s="41">
        <f t="shared" ref="D27" si="2">IF(AND(D18&gt;=50,D19&gt;=10),1,0)</f>
        <v>0</v>
      </c>
      <c r="E27" s="41">
        <f>IF(AND(E18&gt;=50,E19&gt;=10),1,0)</f>
        <v>0</v>
      </c>
      <c r="F27" s="41">
        <f t="shared" ref="F27:M27" si="3">IF(AND(F18&gt;=50,F19&gt;=10),1,0)</f>
        <v>0</v>
      </c>
      <c r="G27" s="41">
        <f t="shared" si="3"/>
        <v>0</v>
      </c>
      <c r="H27" s="41">
        <f t="shared" si="3"/>
        <v>0</v>
      </c>
      <c r="I27" s="41">
        <f t="shared" si="3"/>
        <v>0</v>
      </c>
      <c r="J27" s="41">
        <f t="shared" si="3"/>
        <v>0</v>
      </c>
      <c r="K27" s="41">
        <f t="shared" si="3"/>
        <v>0</v>
      </c>
      <c r="L27" s="41">
        <f t="shared" si="3"/>
        <v>0</v>
      </c>
      <c r="M27" s="41">
        <f t="shared" si="3"/>
        <v>0</v>
      </c>
      <c r="N27" s="42">
        <f>SUM(D27:M27)</f>
        <v>0</v>
      </c>
      <c r="O27" s="37"/>
    </row>
    <row r="28" spans="1:15" s="36" customFormat="1" ht="8" hidden="1" customHeight="1" x14ac:dyDescent="0.35">
      <c r="A28" s="38"/>
      <c r="B28" s="40" t="s">
        <v>41</v>
      </c>
      <c r="C28" s="40"/>
      <c r="D28" s="41">
        <f t="shared" ref="D28:M28" si="4">IF(D25=0,0,IF(D$18="",0,1))</f>
        <v>0</v>
      </c>
      <c r="E28" s="41">
        <f t="shared" si="4"/>
        <v>0</v>
      </c>
      <c r="F28" s="41">
        <f t="shared" si="4"/>
        <v>0</v>
      </c>
      <c r="G28" s="41">
        <f t="shared" si="4"/>
        <v>0</v>
      </c>
      <c r="H28" s="41">
        <f t="shared" si="4"/>
        <v>0</v>
      </c>
      <c r="I28" s="41">
        <f t="shared" si="4"/>
        <v>0</v>
      </c>
      <c r="J28" s="41">
        <f t="shared" si="4"/>
        <v>0</v>
      </c>
      <c r="K28" s="41">
        <f t="shared" si="4"/>
        <v>0</v>
      </c>
      <c r="L28" s="41">
        <f t="shared" si="4"/>
        <v>0</v>
      </c>
      <c r="M28" s="41">
        <f t="shared" si="4"/>
        <v>0</v>
      </c>
      <c r="N28" s="42">
        <f>SUM(D28:M28)</f>
        <v>0</v>
      </c>
      <c r="O28" s="37"/>
    </row>
    <row r="29" spans="1:15" s="36" customFormat="1" ht="8" customHeight="1" x14ac:dyDescent="0.35">
      <c r="A29" s="38"/>
      <c r="B29" s="37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  <c r="O29" s="37"/>
    </row>
    <row r="30" spans="1:15" ht="18.5" x14ac:dyDescent="0.35">
      <c r="B30" s="1" t="s">
        <v>46</v>
      </c>
    </row>
    <row r="31" spans="1:15" ht="33" customHeight="1" x14ac:dyDescent="0.35">
      <c r="B31" s="65" t="s">
        <v>50</v>
      </c>
      <c r="C31" s="59"/>
      <c r="D31" s="59"/>
      <c r="E31" s="59"/>
      <c r="F31" s="59"/>
      <c r="G31" s="59"/>
      <c r="H31" s="59"/>
      <c r="I31" s="59"/>
    </row>
    <row r="32" spans="1:15" x14ac:dyDescent="0.35">
      <c r="B32" s="11" t="s">
        <v>10</v>
      </c>
      <c r="C32" s="11" t="s">
        <v>3</v>
      </c>
      <c r="D32" s="71" t="s">
        <v>47</v>
      </c>
      <c r="E32" s="72"/>
      <c r="F32" s="72"/>
      <c r="G32" s="72"/>
      <c r="H32" s="73"/>
      <c r="I32" s="41"/>
      <c r="J32" s="41"/>
      <c r="K32" s="43"/>
      <c r="L32" s="43"/>
      <c r="M32" s="36"/>
      <c r="N32" s="36"/>
    </row>
    <row r="33" spans="2:15" x14ac:dyDescent="0.35">
      <c r="B33" s="12" t="s">
        <v>13</v>
      </c>
      <c r="C33" s="22"/>
      <c r="D33" s="68" t="s">
        <v>45</v>
      </c>
      <c r="E33" s="69"/>
      <c r="F33" s="69"/>
      <c r="G33" s="69"/>
      <c r="H33" s="70"/>
      <c r="K33" s="43"/>
      <c r="L33" s="43"/>
      <c r="M33" s="36"/>
      <c r="N33" s="36"/>
    </row>
    <row r="34" spans="2:15" x14ac:dyDescent="0.35">
      <c r="B34" s="12" t="s">
        <v>14</v>
      </c>
      <c r="C34" s="22"/>
      <c r="D34" s="68" t="s">
        <v>43</v>
      </c>
      <c r="E34" s="69"/>
      <c r="F34" s="69"/>
      <c r="G34" s="69"/>
      <c r="H34" s="70"/>
      <c r="M34" s="36"/>
      <c r="N34" s="36"/>
    </row>
    <row r="35" spans="2:15" x14ac:dyDescent="0.35">
      <c r="B35" s="12" t="s">
        <v>15</v>
      </c>
      <c r="C35" s="22"/>
      <c r="D35" s="68" t="s">
        <v>44</v>
      </c>
      <c r="E35" s="69"/>
      <c r="F35" s="69"/>
      <c r="G35" s="69"/>
      <c r="H35" s="70"/>
      <c r="M35" s="36"/>
      <c r="N35" s="36"/>
    </row>
    <row r="36" spans="2:15" x14ac:dyDescent="0.35">
      <c r="B36" s="12" t="s">
        <v>16</v>
      </c>
      <c r="C36" s="22"/>
      <c r="D36" s="68" t="s">
        <v>44</v>
      </c>
      <c r="E36" s="69"/>
      <c r="F36" s="69"/>
      <c r="G36" s="69"/>
      <c r="H36" s="70"/>
      <c r="M36" s="36"/>
      <c r="N36" s="36"/>
    </row>
    <row r="37" spans="2:15" ht="18.5" x14ac:dyDescent="0.35">
      <c r="B37" s="5" t="str">
        <f>IF(F49=1,"設置していない場合でも「0」を入力してください。ただし、「台」しか表示されません。",IF(F51=0,"大防法（VOC規制）の適用は受けません","緑のセルに入力してください"))</f>
        <v>設置していない場合でも「0」を入力してください。ただし、「台」しか表示されません。</v>
      </c>
      <c r="N37" s="3"/>
    </row>
    <row r="38" spans="2:15" ht="21" x14ac:dyDescent="0.35">
      <c r="B38" t="s">
        <v>33</v>
      </c>
      <c r="C38" s="33" t="s">
        <v>5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2:15" ht="21" x14ac:dyDescent="0.35">
      <c r="B39" t="s">
        <v>10</v>
      </c>
      <c r="C39" s="4" t="s">
        <v>11</v>
      </c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2:15" ht="21" x14ac:dyDescent="0.35">
      <c r="B40" t="s">
        <v>42</v>
      </c>
      <c r="C40" s="4" t="s">
        <v>6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2:15" ht="18.5" x14ac:dyDescent="0.35">
      <c r="B41" s="5" t="str">
        <f>IF(SUM(D45:N45)=0,"",IF(SUM(D44:M44)&gt;0,"大防法が適用される施設があります。","規制対象の施設はありません。"))</f>
        <v/>
      </c>
      <c r="D41" s="49" t="str">
        <f>IF(B41="","",IF(SUM(D44:M44)&gt;0,"赤色の施設の乾燥炉は、大防法に適用を受けます。設置届や変更届が必要です。","大防法VOC規制の適用は受けません。"))</f>
        <v/>
      </c>
    </row>
    <row r="42" spans="2:15" x14ac:dyDescent="0.35">
      <c r="D42" s="50" t="str">
        <f>IF(SUM(D44:M44)&gt;0,"さらに、年1回最も負荷がかかるときに測定が必要です。","")</f>
        <v/>
      </c>
    </row>
    <row r="43" spans="2:15" s="36" customFormat="1" ht="10" hidden="1" customHeight="1" x14ac:dyDescent="0.35">
      <c r="B43" s="40" t="s">
        <v>53</v>
      </c>
      <c r="C43" s="40"/>
      <c r="D43" s="41">
        <f t="shared" ref="D43:M43" si="5">IF(SUM($C$33:$C$36)&gt;=COLUMN(D38)-3,1,0)</f>
        <v>0</v>
      </c>
      <c r="E43" s="41">
        <f t="shared" si="5"/>
        <v>0</v>
      </c>
      <c r="F43" s="41">
        <f t="shared" si="5"/>
        <v>0</v>
      </c>
      <c r="G43" s="41">
        <f t="shared" si="5"/>
        <v>0</v>
      </c>
      <c r="H43" s="41">
        <f t="shared" si="5"/>
        <v>0</v>
      </c>
      <c r="I43" s="41">
        <f t="shared" si="5"/>
        <v>0</v>
      </c>
      <c r="J43" s="41">
        <f t="shared" si="5"/>
        <v>0</v>
      </c>
      <c r="K43" s="41">
        <f t="shared" si="5"/>
        <v>0</v>
      </c>
      <c r="L43" s="41">
        <f t="shared" si="5"/>
        <v>0</v>
      </c>
      <c r="M43" s="41">
        <f t="shared" si="5"/>
        <v>0</v>
      </c>
      <c r="N43" s="42"/>
      <c r="O43" s="40"/>
    </row>
    <row r="44" spans="2:15" s="30" customFormat="1" ht="10" hidden="1" customHeight="1" x14ac:dyDescent="0.35">
      <c r="B44" s="40" t="s">
        <v>12</v>
      </c>
      <c r="C44" s="40"/>
      <c r="D44" s="41">
        <f t="shared" ref="D44:M44" si="6">IF(AND(IF(AND(D39="オフセット輪転印刷機",D40&gt;=7000),1,IF(AND(D39="グラビア輪転印刷機",D40&gt;=27000),1,IF(AND(D39="コーター",D40&gt;=5000),1,IF(AND(D39="ラミネーター",D40&gt;=5000),1,0)))),D$43=1),1,0)</f>
        <v>0</v>
      </c>
      <c r="E44" s="41">
        <f t="shared" si="6"/>
        <v>0</v>
      </c>
      <c r="F44" s="41">
        <f t="shared" si="6"/>
        <v>0</v>
      </c>
      <c r="G44" s="41">
        <f t="shared" si="6"/>
        <v>0</v>
      </c>
      <c r="H44" s="41">
        <f t="shared" si="6"/>
        <v>0</v>
      </c>
      <c r="I44" s="41">
        <f t="shared" si="6"/>
        <v>0</v>
      </c>
      <c r="J44" s="41">
        <f t="shared" si="6"/>
        <v>0</v>
      </c>
      <c r="K44" s="41">
        <f t="shared" si="6"/>
        <v>0</v>
      </c>
      <c r="L44" s="41">
        <f t="shared" si="6"/>
        <v>0</v>
      </c>
      <c r="M44" s="41">
        <f t="shared" si="6"/>
        <v>0</v>
      </c>
      <c r="N44" s="42">
        <f>SUM(D44:M44)</f>
        <v>0</v>
      </c>
      <c r="O44" s="40" t="s">
        <v>21</v>
      </c>
    </row>
    <row r="45" spans="2:15" s="36" customFormat="1" ht="10" hidden="1" customHeight="1" x14ac:dyDescent="0.35">
      <c r="B45" s="40" t="s">
        <v>37</v>
      </c>
      <c r="C45" s="40"/>
      <c r="D45" s="41">
        <f>IF(D40="",0,1)</f>
        <v>0</v>
      </c>
      <c r="E45" s="41">
        <f t="shared" ref="E45:M45" si="7">IF(E40="",0,1)</f>
        <v>0</v>
      </c>
      <c r="F45" s="41">
        <f t="shared" si="7"/>
        <v>0</v>
      </c>
      <c r="G45" s="41">
        <f t="shared" si="7"/>
        <v>0</v>
      </c>
      <c r="H45" s="41">
        <f t="shared" si="7"/>
        <v>0</v>
      </c>
      <c r="I45" s="41">
        <f t="shared" si="7"/>
        <v>0</v>
      </c>
      <c r="J45" s="41">
        <f t="shared" si="7"/>
        <v>0</v>
      </c>
      <c r="K45" s="41">
        <f t="shared" si="7"/>
        <v>0</v>
      </c>
      <c r="L45" s="41">
        <f t="shared" si="7"/>
        <v>0</v>
      </c>
      <c r="M45" s="41">
        <f t="shared" si="7"/>
        <v>0</v>
      </c>
      <c r="N45" s="42">
        <f>SUM(D45:M45)</f>
        <v>0</v>
      </c>
      <c r="O45" s="40"/>
    </row>
    <row r="46" spans="2:15" ht="10" hidden="1" customHeight="1" x14ac:dyDescent="0.35">
      <c r="B46" s="29"/>
      <c r="C46" s="29"/>
      <c r="D46" s="7"/>
      <c r="E46" s="7"/>
      <c r="F46" s="7"/>
      <c r="G46" s="7"/>
      <c r="H46" s="7"/>
      <c r="I46" s="7"/>
      <c r="J46" s="7"/>
      <c r="K46" s="7"/>
      <c r="L46" s="7"/>
      <c r="M46" s="7"/>
      <c r="N46" s="28"/>
      <c r="O46" s="29"/>
    </row>
    <row r="47" spans="2:15" ht="10" hidden="1" customHeight="1" x14ac:dyDescent="0.35">
      <c r="B47" s="46"/>
      <c r="C47" s="47" t="s">
        <v>56</v>
      </c>
      <c r="D47" s="47" t="s">
        <v>57</v>
      </c>
      <c r="E47" s="7"/>
      <c r="F47" s="7"/>
      <c r="G47" s="7"/>
      <c r="H47" s="7"/>
      <c r="I47" s="7"/>
      <c r="J47" s="7"/>
      <c r="K47" s="7"/>
      <c r="L47" s="7"/>
      <c r="M47" s="7"/>
      <c r="N47" s="28"/>
      <c r="O47" s="29"/>
    </row>
    <row r="48" spans="2:15" ht="10" hidden="1" customHeight="1" x14ac:dyDescent="0.35">
      <c r="B48" s="47" t="s">
        <v>55</v>
      </c>
      <c r="C48" s="48">
        <f>IF($C33=0,0,1)</f>
        <v>0</v>
      </c>
      <c r="D48" s="48">
        <f>IF($C33="",0,1)</f>
        <v>0</v>
      </c>
    </row>
    <row r="49" spans="2:9" ht="10" hidden="1" customHeight="1" x14ac:dyDescent="0.35">
      <c r="B49" s="47" t="s">
        <v>58</v>
      </c>
      <c r="C49" s="48">
        <f>IF($C34=0,0,1)</f>
        <v>0</v>
      </c>
      <c r="D49" s="48">
        <f>IF($C34="",0,1)</f>
        <v>0</v>
      </c>
      <c r="F49" s="44">
        <f>IF(OR(C33="",C34="",C35="",C36=""),1,0)</f>
        <v>1</v>
      </c>
      <c r="G49" s="66" t="s">
        <v>61</v>
      </c>
      <c r="H49" s="67"/>
      <c r="I49" s="67"/>
    </row>
    <row r="50" spans="2:9" ht="10" hidden="1" customHeight="1" x14ac:dyDescent="0.35">
      <c r="B50" s="47" t="s">
        <v>59</v>
      </c>
      <c r="C50" s="48">
        <f>IF($C35=0,0,1)</f>
        <v>0</v>
      </c>
      <c r="D50" s="48">
        <f>IF($C35="",0,1)</f>
        <v>0</v>
      </c>
      <c r="F50" s="44">
        <f>IF(AND(SUM(C48:C51)=0,SUM(D48:D51)=0),0,1)</f>
        <v>0</v>
      </c>
      <c r="G50" s="66" t="s">
        <v>36</v>
      </c>
      <c r="H50" s="67"/>
      <c r="I50" s="67"/>
    </row>
    <row r="51" spans="2:9" ht="10" hidden="1" customHeight="1" x14ac:dyDescent="0.35">
      <c r="B51" s="47" t="s">
        <v>60</v>
      </c>
      <c r="C51" s="48">
        <f>IF($C36=0,0,1)</f>
        <v>0</v>
      </c>
      <c r="D51" s="48">
        <f>IF($C36="",0,1)</f>
        <v>0</v>
      </c>
      <c r="F51" s="44">
        <f>IF(AND(C33=0,C34=0,C35=0,C36=0),0,1)</f>
        <v>0</v>
      </c>
      <c r="G51" s="66" t="s">
        <v>35</v>
      </c>
      <c r="H51" s="67"/>
      <c r="I51" s="67"/>
    </row>
    <row r="52" spans="2:9" ht="10" customHeight="1" x14ac:dyDescent="0.35"/>
  </sheetData>
  <sheetProtection algorithmName="SHA-512" hashValue="S/cqcFtIbjyGZPz4Ac7PeL1r5EKEnP5oNqeyiK1lhvzEJNN4pWOw/Em/62rtoacN/hB+Jci0iCaLSCijjrYqhg==" saltValue="N0bm3icVYNZZ91uism8Ejg==" spinCount="100000" sheet="1" objects="1" scenarios="1"/>
  <mergeCells count="13">
    <mergeCell ref="G49:I49"/>
    <mergeCell ref="G50:I50"/>
    <mergeCell ref="G51:I51"/>
    <mergeCell ref="D36:H36"/>
    <mergeCell ref="D32:H32"/>
    <mergeCell ref="D33:H33"/>
    <mergeCell ref="D34:H34"/>
    <mergeCell ref="D35:H35"/>
    <mergeCell ref="B7:I7"/>
    <mergeCell ref="B4:C4"/>
    <mergeCell ref="D4:I4"/>
    <mergeCell ref="D5:I5"/>
    <mergeCell ref="B31:I31"/>
  </mergeCells>
  <phoneticPr fontId="2"/>
  <conditionalFormatting sqref="B15">
    <cfRule type="expression" dxfId="27" priority="14">
      <formula>$C$14=""</formula>
    </cfRule>
    <cfRule type="cellIs" dxfId="26" priority="15" operator="equal">
      <formula>""</formula>
    </cfRule>
  </conditionalFormatting>
  <conditionalFormatting sqref="B21 D21:D23 C24 D25:D29">
    <cfRule type="expression" dxfId="25" priority="19">
      <formula>$B$3&gt;=$B$1</formula>
    </cfRule>
  </conditionalFormatting>
  <conditionalFormatting sqref="B41">
    <cfRule type="expression" dxfId="24" priority="18">
      <formula>$B$3&gt;=$B$1</formula>
    </cfRule>
  </conditionalFormatting>
  <conditionalFormatting sqref="B16:C20">
    <cfRule type="expression" dxfId="23" priority="35">
      <formula>$C$14&gt;=1</formula>
    </cfRule>
  </conditionalFormatting>
  <conditionalFormatting sqref="B16:C21 C26:C29">
    <cfRule type="expression" dxfId="22" priority="47">
      <formula>$C$14=0</formula>
    </cfRule>
  </conditionalFormatting>
  <conditionalFormatting sqref="B38:C40">
    <cfRule type="expression" dxfId="21" priority="34">
      <formula>SUM($C$33:$C$36)&gt;0</formula>
    </cfRule>
    <cfRule type="expression" dxfId="20" priority="39">
      <formula>SUM($C$33:$C$36)=0</formula>
    </cfRule>
  </conditionalFormatting>
  <conditionalFormatting sqref="B41:C41">
    <cfRule type="expression" dxfId="19" priority="41">
      <formula>SUM($C$33:$C36)=0</formula>
    </cfRule>
  </conditionalFormatting>
  <conditionalFormatting sqref="D13:D14">
    <cfRule type="expression" dxfId="18" priority="43">
      <formula>$C$14=0</formula>
    </cfRule>
  </conditionalFormatting>
  <conditionalFormatting sqref="D21">
    <cfRule type="expression" dxfId="17" priority="49">
      <formula>$C$14=0</formula>
    </cfRule>
  </conditionalFormatting>
  <conditionalFormatting sqref="D41">
    <cfRule type="expression" dxfId="16" priority="32">
      <formula>SUM($C$33:$C$36)=0</formula>
    </cfRule>
  </conditionalFormatting>
  <conditionalFormatting sqref="D41:D46 E45:M45">
    <cfRule type="expression" dxfId="15" priority="24">
      <formula>$B$3&gt;=$B$1</formula>
    </cfRule>
  </conditionalFormatting>
  <conditionalFormatting sqref="D32:H32">
    <cfRule type="expression" dxfId="14" priority="130">
      <formula>$F$51=1</formula>
    </cfRule>
  </conditionalFormatting>
  <conditionalFormatting sqref="D33:H36">
    <cfRule type="expression" dxfId="13" priority="129">
      <formula>$C48=1</formula>
    </cfRule>
  </conditionalFormatting>
  <conditionalFormatting sqref="D4:I5">
    <cfRule type="expression" dxfId="12" priority="1">
      <formula>$B$3&gt;$B$1</formula>
    </cfRule>
  </conditionalFormatting>
  <conditionalFormatting sqref="D16:M16">
    <cfRule type="expression" dxfId="11" priority="115">
      <formula>$B$3&gt;=$B$1</formula>
    </cfRule>
    <cfRule type="expression" dxfId="10" priority="116">
      <formula>D$26=1</formula>
    </cfRule>
  </conditionalFormatting>
  <conditionalFormatting sqref="D16:M20">
    <cfRule type="expression" dxfId="9" priority="113">
      <formula>D$25=0</formula>
    </cfRule>
    <cfRule type="expression" dxfId="8" priority="114">
      <formula>D$25=1</formula>
    </cfRule>
  </conditionalFormatting>
  <conditionalFormatting sqref="D18:M18">
    <cfRule type="expression" dxfId="7" priority="93">
      <formula>D$26=1</formula>
    </cfRule>
  </conditionalFormatting>
  <conditionalFormatting sqref="D18:M19">
    <cfRule type="expression" dxfId="6" priority="4">
      <formula>$B$3&gt;=$B$1</formula>
    </cfRule>
  </conditionalFormatting>
  <conditionalFormatting sqref="D19:M19">
    <cfRule type="expression" dxfId="5" priority="44">
      <formula>D$27=1</formula>
    </cfRule>
  </conditionalFormatting>
  <conditionalFormatting sqref="D27:M27 E27:M28">
    <cfRule type="expression" dxfId="4" priority="29">
      <formula>$B$3&gt;=$B$1</formula>
    </cfRule>
  </conditionalFormatting>
  <conditionalFormatting sqref="D38:M40">
    <cfRule type="expression" dxfId="3" priority="125">
      <formula>$B$3&gt;=$B$1</formula>
    </cfRule>
    <cfRule type="expression" dxfId="2" priority="126">
      <formula>D$43=0</formula>
    </cfRule>
    <cfRule type="expression" dxfId="1" priority="127">
      <formula>D$44=1</formula>
    </cfRule>
    <cfRule type="expression" dxfId="0" priority="128">
      <formula>D$43=1</formula>
    </cfRule>
  </conditionalFormatting>
  <dataValidations count="2">
    <dataValidation type="list" allowBlank="1" showInputMessage="1" showErrorMessage="1" sqref="D39:M39" xr:uid="{91DBDDC9-8E44-4865-8D28-CE2CC0CC4ACF}">
      <formula1>"オフセット輪転印刷機,グラビア輪転印刷機,コーター,ラミネーター"</formula1>
    </dataValidation>
    <dataValidation type="list" allowBlank="1" showInputMessage="1" showErrorMessage="1" sqref="D17:M17" xr:uid="{D636C1A9-820A-431D-9356-8AE754F36F4B}">
      <formula1>"A重油,灯油,都市ガス,LNG,LPG"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大防法（ばい煙、VOC）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DNP</dc:creator>
  <cp:lastModifiedBy>純平 菅藤</cp:lastModifiedBy>
  <dcterms:created xsi:type="dcterms:W3CDTF">2023-08-18T05:16:42Z</dcterms:created>
  <dcterms:modified xsi:type="dcterms:W3CDTF">2025-09-30T06:42:18Z</dcterms:modified>
</cp:coreProperties>
</file>